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ocumenttasks/documenttask1.xml" ContentType="application/vnd.ms-excel.documenttask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stnazfisnucl-my.sharepoint.com/personal/gargano_infn_it/Documents/Documents/PresidenzaCSN2/Presidente/ReviewRichiesteDiCalcolo/"/>
    </mc:Choice>
  </mc:AlternateContent>
  <xr:revisionPtr revIDLastSave="4000" documentId="8_{65542972-9C54-494E-B388-D6BB4D0CD2B8}" xr6:coauthVersionLast="47" xr6:coauthVersionMax="47" xr10:uidLastSave="{EDA8C3AB-D798-E44E-A72B-331385D74B2E}"/>
  <bookViews>
    <workbookView xWindow="0" yWindow="880" windowWidth="34120" windowHeight="15500" activeTab="1" xr2:uid="{6AF84BA8-244A-4999-A6E6-BF513F0FC17A}"/>
  </bookViews>
  <sheets>
    <sheet name="Istruzioni_Compilazione" sheetId="9" r:id="rId1"/>
    <sheet name="COSTI" sheetId="8" r:id="rId2"/>
    <sheet name="RichiesteDiCalcolo" sheetId="7" r:id="rId3"/>
    <sheet name="Richieste Licenze" sheetId="2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92" i="7" l="1"/>
  <c r="J93" i="7"/>
  <c r="J94" i="7"/>
  <c r="J95" i="7"/>
  <c r="J96" i="7"/>
  <c r="J97" i="7"/>
  <c r="J98" i="7"/>
  <c r="J99" i="7"/>
  <c r="J100" i="7"/>
  <c r="J91" i="7"/>
  <c r="F91" i="7"/>
  <c r="F100" i="7"/>
  <c r="F92" i="7"/>
  <c r="F93" i="7"/>
  <c r="F94" i="7"/>
  <c r="F95" i="7"/>
  <c r="F96" i="7"/>
  <c r="F97" i="7"/>
  <c r="F98" i="7"/>
  <c r="F99" i="7"/>
  <c r="A77" i="9" l="1"/>
  <c r="A65" i="9"/>
  <c r="A53" i="9"/>
  <c r="A46" i="9"/>
  <c r="A51" i="9"/>
  <c r="K101" i="7"/>
  <c r="I101" i="7"/>
  <c r="P39" i="7" s="1"/>
  <c r="P52" i="7" s="1"/>
  <c r="G101" i="7"/>
  <c r="E101" i="7"/>
  <c r="O85" i="7"/>
  <c r="P37" i="7" s="1"/>
  <c r="P50" i="7" s="1"/>
  <c r="M85" i="7"/>
  <c r="K85" i="7"/>
  <c r="H85" i="7"/>
  <c r="E85" i="7"/>
  <c r="P34" i="7" s="1"/>
  <c r="P47" i="7" s="1"/>
  <c r="A41" i="9"/>
  <c r="T48" i="7"/>
  <c r="T47" i="7"/>
  <c r="A29" i="9"/>
  <c r="A20" i="9"/>
  <c r="A22" i="9"/>
  <c r="A17" i="9"/>
  <c r="A5" i="9"/>
  <c r="A10" i="9"/>
  <c r="A13" i="9"/>
  <c r="A14" i="9"/>
  <c r="A15" i="9"/>
  <c r="E12" i="8"/>
  <c r="E11" i="8"/>
  <c r="E19" i="8" s="1"/>
  <c r="T84" i="7"/>
  <c r="U84" i="7" s="1"/>
  <c r="V84" i="7" s="1" a="1"/>
  <c r="V84" i="7" s="1"/>
  <c r="P84" i="7"/>
  <c r="N84" i="7"/>
  <c r="L84" i="7"/>
  <c r="I84" i="7"/>
  <c r="F84" i="7"/>
  <c r="T83" i="7"/>
  <c r="U83" i="7" s="1"/>
  <c r="V83" i="7" s="1" a="1"/>
  <c r="V83" i="7" s="1"/>
  <c r="P83" i="7"/>
  <c r="N83" i="7"/>
  <c r="L83" i="7"/>
  <c r="I83" i="7"/>
  <c r="F83" i="7"/>
  <c r="T82" i="7"/>
  <c r="U82" i="7" s="1"/>
  <c r="V82" i="7" s="1" a="1"/>
  <c r="V82" i="7" s="1"/>
  <c r="P82" i="7"/>
  <c r="N82" i="7"/>
  <c r="L82" i="7"/>
  <c r="I82" i="7"/>
  <c r="F82" i="7"/>
  <c r="T81" i="7"/>
  <c r="U81" i="7" s="1"/>
  <c r="V81" i="7" s="1" a="1"/>
  <c r="V81" i="7" s="1"/>
  <c r="P81" i="7"/>
  <c r="N81" i="7"/>
  <c r="L81" i="7"/>
  <c r="I81" i="7"/>
  <c r="F81" i="7"/>
  <c r="T80" i="7"/>
  <c r="U80" i="7" s="1"/>
  <c r="V80" i="7" s="1" a="1"/>
  <c r="V80" i="7" s="1"/>
  <c r="P80" i="7"/>
  <c r="N80" i="7"/>
  <c r="L80" i="7"/>
  <c r="I80" i="7"/>
  <c r="F80" i="7"/>
  <c r="T79" i="7"/>
  <c r="U79" i="7" s="1"/>
  <c r="V79" i="7" s="1" a="1"/>
  <c r="V79" i="7" s="1"/>
  <c r="P79" i="7"/>
  <c r="N79" i="7"/>
  <c r="L79" i="7"/>
  <c r="I79" i="7"/>
  <c r="F79" i="7"/>
  <c r="T78" i="7"/>
  <c r="U78" i="7" s="1"/>
  <c r="V78" i="7" s="1" a="1"/>
  <c r="V78" i="7" s="1"/>
  <c r="E69" i="7"/>
  <c r="T66" i="7"/>
  <c r="U66" i="7" s="1"/>
  <c r="V66" i="7" s="1" a="1"/>
  <c r="V66" i="7" s="1"/>
  <c r="P66" i="7"/>
  <c r="N66" i="7"/>
  <c r="L66" i="7"/>
  <c r="I66" i="7"/>
  <c r="F66" i="7"/>
  <c r="T68" i="7"/>
  <c r="U68" i="7" s="1"/>
  <c r="V68" i="7" s="1" a="1"/>
  <c r="V68" i="7" s="1"/>
  <c r="N68" i="7"/>
  <c r="L68" i="7"/>
  <c r="I68" i="7"/>
  <c r="F68" i="7"/>
  <c r="T67" i="7"/>
  <c r="U67" i="7" s="1"/>
  <c r="V67" i="7" s="1" a="1"/>
  <c r="V67" i="7" s="1"/>
  <c r="N67" i="7"/>
  <c r="L67" i="7"/>
  <c r="I67" i="7"/>
  <c r="F67" i="7"/>
  <c r="T65" i="7"/>
  <c r="U65" i="7" s="1"/>
  <c r="V65" i="7" s="1" a="1"/>
  <c r="V65" i="7" s="1"/>
  <c r="N65" i="7"/>
  <c r="L65" i="7"/>
  <c r="I65" i="7"/>
  <c r="F65" i="7"/>
  <c r="T64" i="7"/>
  <c r="U64" i="7" s="1"/>
  <c r="V64" i="7" s="1" a="1"/>
  <c r="V64" i="7" s="1"/>
  <c r="N64" i="7"/>
  <c r="L64" i="7"/>
  <c r="I64" i="7"/>
  <c r="F64" i="7"/>
  <c r="T63" i="7"/>
  <c r="U63" i="7" s="1"/>
  <c r="V63" i="7" s="1" a="1"/>
  <c r="V63" i="7" s="1"/>
  <c r="N63" i="7"/>
  <c r="L63" i="7"/>
  <c r="I63" i="7"/>
  <c r="F63" i="7"/>
  <c r="I76" i="7"/>
  <c r="N62" i="7"/>
  <c r="L62" i="7"/>
  <c r="I62" i="7"/>
  <c r="I60" i="7"/>
  <c r="F62" i="7"/>
  <c r="P35" i="7"/>
  <c r="P48" i="7" s="1"/>
  <c r="O69" i="7"/>
  <c r="P33" i="7" s="1"/>
  <c r="P46" i="7" s="1"/>
  <c r="M69" i="7"/>
  <c r="K69" i="7"/>
  <c r="H69" i="7"/>
  <c r="P31" i="7" s="1"/>
  <c r="P44" i="7" s="1"/>
  <c r="T62" i="7"/>
  <c r="U62" i="7" s="1"/>
  <c r="V62" i="7" s="1" a="1"/>
  <c r="V62" i="7" s="1"/>
  <c r="AB62" i="7" s="1"/>
  <c r="T61" i="7"/>
  <c r="U61" i="7" s="1"/>
  <c r="V61" i="7" s="1" a="1"/>
  <c r="V61" i="7" s="1"/>
  <c r="AB61" i="7" s="1"/>
  <c r="T60" i="7"/>
  <c r="U60" i="7" s="1"/>
  <c r="V60" i="7" s="1" a="1"/>
  <c r="V60" i="7" s="1"/>
  <c r="AB60" i="7" s="1"/>
  <c r="Q29" i="7"/>
  <c r="R29" i="7" s="1"/>
  <c r="S29" i="7" s="1"/>
  <c r="T29" i="7" s="1"/>
  <c r="T39" i="7"/>
  <c r="T52" i="7" s="1"/>
  <c r="T38" i="7"/>
  <c r="T51" i="7" s="1"/>
  <c r="S39" i="7"/>
  <c r="S52" i="7" s="1"/>
  <c r="S38" i="7"/>
  <c r="S51" i="7" s="1"/>
  <c r="R39" i="7"/>
  <c r="R52" i="7" s="1"/>
  <c r="R38" i="7"/>
  <c r="R51" i="7" s="1"/>
  <c r="Q39" i="7"/>
  <c r="Q52" i="7" s="1"/>
  <c r="Q38" i="7"/>
  <c r="Q51" i="7" s="1"/>
  <c r="T77" i="7"/>
  <c r="U77" i="7" s="1"/>
  <c r="V77" i="7" s="1" a="1"/>
  <c r="V77" i="7" s="1"/>
  <c r="T76" i="7"/>
  <c r="U76" i="7" s="1"/>
  <c r="V76" i="7" s="1" a="1"/>
  <c r="V76" i="7" s="1"/>
  <c r="AF76" i="7" s="1"/>
  <c r="T75" i="7"/>
  <c r="U75" i="7" s="1"/>
  <c r="U85" i="7" s="1"/>
  <c r="T59" i="7"/>
  <c r="U59" i="7" s="1"/>
  <c r="V59" i="7" s="1" a="1"/>
  <c r="V59" i="7" s="1"/>
  <c r="AF59" i="7" s="1"/>
  <c r="AC85" i="7"/>
  <c r="T35" i="7" s="1"/>
  <c r="AB85" i="7"/>
  <c r="T34" i="7" s="1"/>
  <c r="O5" i="7"/>
  <c r="O20" i="7" s="1"/>
  <c r="O46" i="7" s="1"/>
  <c r="Q42" i="7"/>
  <c r="R42" i="7" s="1"/>
  <c r="S42" i="7" s="1"/>
  <c r="T42" i="7" s="1"/>
  <c r="R16" i="7"/>
  <c r="S16" i="7" s="1"/>
  <c r="T16" i="7" s="1"/>
  <c r="O11" i="7"/>
  <c r="O26" i="7" s="1"/>
  <c r="O52" i="7" s="1"/>
  <c r="O10" i="7"/>
  <c r="O25" i="7" s="1"/>
  <c r="O51" i="7" s="1"/>
  <c r="O9" i="7"/>
  <c r="O24" i="7" s="1"/>
  <c r="O50" i="7" s="1"/>
  <c r="O8" i="7"/>
  <c r="O23" i="7" s="1"/>
  <c r="O49" i="7" s="1"/>
  <c r="O7" i="7"/>
  <c r="O22" i="7" s="1"/>
  <c r="O48" i="7" s="1"/>
  <c r="O6" i="7"/>
  <c r="O21" i="7" s="1"/>
  <c r="O47" i="7" s="1"/>
  <c r="O4" i="7"/>
  <c r="O19" i="7" s="1"/>
  <c r="O45" i="7" s="1"/>
  <c r="O3" i="7"/>
  <c r="O18" i="7" s="1"/>
  <c r="O44" i="7" s="1"/>
  <c r="O2" i="7"/>
  <c r="O17" i="7" s="1"/>
  <c r="O43" i="7" s="1"/>
  <c r="Q1" i="7"/>
  <c r="R1" i="7" s="1"/>
  <c r="S1" i="7" s="1"/>
  <c r="T1" i="7" s="1"/>
  <c r="D11" i="7"/>
  <c r="K26" i="7" s="1"/>
  <c r="K52" i="7" s="1"/>
  <c r="D10" i="7"/>
  <c r="K25" i="7" s="1"/>
  <c r="K51" i="7" s="1"/>
  <c r="A50" i="9" s="1"/>
  <c r="D9" i="7"/>
  <c r="K24" i="7" s="1"/>
  <c r="K50" i="7" s="1"/>
  <c r="A49" i="9" s="1"/>
  <c r="D8" i="7"/>
  <c r="K23" i="7" s="1"/>
  <c r="K49" i="7" s="1"/>
  <c r="A48" i="9" s="1"/>
  <c r="D7" i="7"/>
  <c r="K22" i="7" s="1"/>
  <c r="K48" i="7" s="1"/>
  <c r="A47" i="9" s="1"/>
  <c r="D6" i="7"/>
  <c r="K21" i="7" s="1"/>
  <c r="K47" i="7" s="1"/>
  <c r="D5" i="7"/>
  <c r="K20" i="7" s="1"/>
  <c r="K46" i="7" s="1"/>
  <c r="A45" i="9" s="1"/>
  <c r="D4" i="7"/>
  <c r="K19" i="7" s="1"/>
  <c r="K45" i="7" s="1"/>
  <c r="A44" i="9" s="1"/>
  <c r="D3" i="7"/>
  <c r="K18" i="7" s="1"/>
  <c r="K44" i="7" s="1"/>
  <c r="A43" i="9" s="1"/>
  <c r="D2" i="7"/>
  <c r="K17" i="7" s="1"/>
  <c r="K43" i="7" s="1"/>
  <c r="A42" i="9" s="1"/>
  <c r="F11" i="7"/>
  <c r="M11" i="7" s="1"/>
  <c r="M26" i="7" s="1"/>
  <c r="M52" i="7" s="1"/>
  <c r="F10" i="7"/>
  <c r="M10" i="7" s="1"/>
  <c r="M25" i="7" s="1"/>
  <c r="M51" i="7" s="1"/>
  <c r="F9" i="7"/>
  <c r="M9" i="7" s="1"/>
  <c r="M24" i="7" s="1"/>
  <c r="M50" i="7" s="1"/>
  <c r="F8" i="7"/>
  <c r="M8" i="7" s="1"/>
  <c r="M23" i="7" s="1"/>
  <c r="M49" i="7" s="1"/>
  <c r="F7" i="7"/>
  <c r="M7" i="7" s="1"/>
  <c r="M22" i="7" s="1"/>
  <c r="M48" i="7" s="1"/>
  <c r="F6" i="7"/>
  <c r="M6" i="7" s="1"/>
  <c r="M21" i="7" s="1"/>
  <c r="M47" i="7" s="1"/>
  <c r="F5" i="7"/>
  <c r="M5" i="7" s="1"/>
  <c r="M20" i="7" s="1"/>
  <c r="M46" i="7" s="1"/>
  <c r="F4" i="7"/>
  <c r="M4" i="7" s="1"/>
  <c r="M19" i="7" s="1"/>
  <c r="M45" i="7" s="1"/>
  <c r="F3" i="7"/>
  <c r="M3" i="7" s="1"/>
  <c r="M18" i="7" s="1"/>
  <c r="M44" i="7" s="1"/>
  <c r="F2" i="7"/>
  <c r="M2" i="7" s="1"/>
  <c r="M17" i="7" s="1"/>
  <c r="M43" i="7" s="1"/>
  <c r="P38" i="7"/>
  <c r="P51" i="7" s="1"/>
  <c r="H3" i="8"/>
  <c r="F101" i="7" s="1"/>
  <c r="D73" i="7"/>
  <c r="D89" i="7"/>
  <c r="D57" i="7"/>
  <c r="E15" i="8"/>
  <c r="E20" i="8"/>
  <c r="E6" i="8"/>
  <c r="E14" i="8" s="1"/>
  <c r="E22" i="8" s="1"/>
  <c r="E5" i="8"/>
  <c r="E13" i="8" s="1"/>
  <c r="E21" i="8" s="1"/>
  <c r="B15" i="8"/>
  <c r="B14" i="8"/>
  <c r="B22" i="8" s="1"/>
  <c r="B13" i="8"/>
  <c r="B21" i="8" s="1"/>
  <c r="B12" i="8"/>
  <c r="B20" i="8" s="1"/>
  <c r="B11" i="8"/>
  <c r="B19" i="8" s="1"/>
  <c r="J101" i="7"/>
  <c r="A25" i="9" l="1"/>
  <c r="A27" i="9"/>
  <c r="A26" i="9"/>
  <c r="A12" i="9"/>
  <c r="A24" i="9"/>
  <c r="A11" i="9"/>
  <c r="A23" i="9"/>
  <c r="A9" i="9"/>
  <c r="A21" i="9"/>
  <c r="A6" i="9"/>
  <c r="A8" i="9"/>
  <c r="A7" i="9"/>
  <c r="A18" i="9"/>
  <c r="A19" i="9"/>
  <c r="X77" i="7" a="1"/>
  <c r="X77" i="7" s="1"/>
  <c r="I77" i="7" s="1"/>
  <c r="AF84" i="7"/>
  <c r="Y84" i="7" a="1"/>
  <c r="Y84" i="7" s="1"/>
  <c r="X84" i="7" a="1"/>
  <c r="X84" i="7" s="1"/>
  <c r="AE84" i="7"/>
  <c r="AD84" i="7"/>
  <c r="AA84" i="7" a="1"/>
  <c r="AA84" i="7" s="1"/>
  <c r="W84" i="7" a="1"/>
  <c r="W84" i="7" s="1"/>
  <c r="Z84" i="7" a="1"/>
  <c r="Z84" i="7" s="1"/>
  <c r="AF83" i="7"/>
  <c r="Y83" i="7" a="1"/>
  <c r="Y83" i="7" s="1"/>
  <c r="W83" i="7" a="1"/>
  <c r="W83" i="7" s="1"/>
  <c r="AE83" i="7"/>
  <c r="X83" i="7" a="1"/>
  <c r="X83" i="7" s="1"/>
  <c r="AD83" i="7"/>
  <c r="AA83" i="7" a="1"/>
  <c r="AA83" i="7" s="1"/>
  <c r="Z83" i="7" a="1"/>
  <c r="Z83" i="7" s="1"/>
  <c r="AF82" i="7"/>
  <c r="Y82" i="7" a="1"/>
  <c r="Y82" i="7" s="1"/>
  <c r="Z82" i="7" a="1"/>
  <c r="Z82" i="7" s="1"/>
  <c r="AE82" i="7"/>
  <c r="X82" i="7" a="1"/>
  <c r="X82" i="7" s="1"/>
  <c r="W82" i="7" a="1"/>
  <c r="W82" i="7" s="1"/>
  <c r="AD82" i="7"/>
  <c r="AA82" i="7" a="1"/>
  <c r="AA82" i="7" s="1"/>
  <c r="AF81" i="7"/>
  <c r="Y81" i="7" a="1"/>
  <c r="Y81" i="7" s="1"/>
  <c r="AE81" i="7"/>
  <c r="X81" i="7" a="1"/>
  <c r="X81" i="7" s="1"/>
  <c r="AD81" i="7"/>
  <c r="AA81" i="7" a="1"/>
  <c r="AA81" i="7" s="1"/>
  <c r="W81" i="7" a="1"/>
  <c r="W81" i="7" s="1"/>
  <c r="Z81" i="7" a="1"/>
  <c r="Z81" i="7" s="1"/>
  <c r="AF80" i="7"/>
  <c r="Y80" i="7" a="1"/>
  <c r="Y80" i="7" s="1"/>
  <c r="AE80" i="7"/>
  <c r="AD80" i="7"/>
  <c r="X80" i="7" a="1"/>
  <c r="X80" i="7" s="1"/>
  <c r="W80" i="7" a="1"/>
  <c r="W80" i="7" s="1"/>
  <c r="Z80" i="7" a="1"/>
  <c r="Z80" i="7" s="1"/>
  <c r="AA80" i="7" a="1"/>
  <c r="AA80" i="7" s="1"/>
  <c r="AF79" i="7"/>
  <c r="Y79" i="7" a="1"/>
  <c r="Y79" i="7" s="1"/>
  <c r="AE79" i="7"/>
  <c r="X79" i="7" a="1"/>
  <c r="X79" i="7" s="1"/>
  <c r="W79" i="7" a="1"/>
  <c r="W79" i="7" s="1"/>
  <c r="AD79" i="7"/>
  <c r="AA79" i="7" a="1"/>
  <c r="AA79" i="7" s="1"/>
  <c r="Z79" i="7" a="1"/>
  <c r="Z79" i="7" s="1"/>
  <c r="AF78" i="7"/>
  <c r="Y78" i="7" a="1"/>
  <c r="Y78" i="7" s="1"/>
  <c r="L78" i="7" s="1"/>
  <c r="AE78" i="7"/>
  <c r="AD78" i="7"/>
  <c r="X78" i="7" a="1"/>
  <c r="X78" i="7" s="1"/>
  <c r="I78" i="7" s="1"/>
  <c r="W78" i="7" a="1"/>
  <c r="W78" i="7" s="1"/>
  <c r="F78" i="7" s="1"/>
  <c r="AA78" i="7" a="1"/>
  <c r="AA78" i="7" s="1"/>
  <c r="P78" i="7" s="1"/>
  <c r="Z78" i="7" a="1"/>
  <c r="Z78" i="7" s="1"/>
  <c r="N78" i="7" s="1"/>
  <c r="AF66" i="7"/>
  <c r="Z66" i="7" a="1"/>
  <c r="Z66" i="7" s="1"/>
  <c r="Y66" i="7" a="1"/>
  <c r="Y66" i="7" s="1"/>
  <c r="W66" i="7" a="1"/>
  <c r="W66" i="7" s="1"/>
  <c r="AE66" i="7"/>
  <c r="AD66" i="7"/>
  <c r="AC66" i="7"/>
  <c r="AB66" i="7"/>
  <c r="X66" i="7" a="1"/>
  <c r="X66" i="7" s="1"/>
  <c r="AA66" i="7" a="1"/>
  <c r="AA66" i="7" s="1"/>
  <c r="AF68" i="7"/>
  <c r="Z68" i="7" a="1"/>
  <c r="Z68" i="7" s="1"/>
  <c r="AE68" i="7"/>
  <c r="X68" i="7" a="1"/>
  <c r="X68" i="7" s="1"/>
  <c r="AD68" i="7"/>
  <c r="Y68" i="7" a="1"/>
  <c r="Y68" i="7" s="1"/>
  <c r="AC68" i="7"/>
  <c r="AB68" i="7"/>
  <c r="W68" i="7" a="1"/>
  <c r="W68" i="7" s="1"/>
  <c r="AA68" i="7" a="1"/>
  <c r="AA68" i="7" s="1"/>
  <c r="P68" i="7" s="1"/>
  <c r="AF67" i="7"/>
  <c r="Z67" i="7" a="1"/>
  <c r="Z67" i="7" s="1"/>
  <c r="AD67" i="7"/>
  <c r="X67" i="7" a="1"/>
  <c r="X67" i="7" s="1"/>
  <c r="AA67" i="7" a="1"/>
  <c r="AA67" i="7" s="1"/>
  <c r="P67" i="7" s="1"/>
  <c r="AE67" i="7"/>
  <c r="Y67" i="7" a="1"/>
  <c r="Y67" i="7" s="1"/>
  <c r="W67" i="7" a="1"/>
  <c r="W67" i="7" s="1"/>
  <c r="AC67" i="7"/>
  <c r="AB67" i="7"/>
  <c r="AF65" i="7"/>
  <c r="Z65" i="7" a="1"/>
  <c r="Z65" i="7" s="1"/>
  <c r="AD65" i="7"/>
  <c r="AA65" i="7" a="1"/>
  <c r="AA65" i="7" s="1"/>
  <c r="P65" i="7" s="1"/>
  <c r="W65" i="7" a="1"/>
  <c r="W65" i="7" s="1"/>
  <c r="AE65" i="7"/>
  <c r="Y65" i="7" a="1"/>
  <c r="Y65" i="7" s="1"/>
  <c r="AC65" i="7"/>
  <c r="AB65" i="7"/>
  <c r="X65" i="7" a="1"/>
  <c r="X65" i="7" s="1"/>
  <c r="AF64" i="7"/>
  <c r="Z64" i="7" a="1"/>
  <c r="Z64" i="7" s="1"/>
  <c r="W64" i="7" a="1"/>
  <c r="W64" i="7" s="1"/>
  <c r="AE64" i="7"/>
  <c r="Y64" i="7" a="1"/>
  <c r="Y64" i="7" s="1"/>
  <c r="AA64" i="7" a="1"/>
  <c r="AA64" i="7" s="1"/>
  <c r="P64" i="7" s="1"/>
  <c r="AD64" i="7"/>
  <c r="AC64" i="7"/>
  <c r="AB64" i="7"/>
  <c r="X64" i="7" a="1"/>
  <c r="X64" i="7" s="1"/>
  <c r="AF63" i="7"/>
  <c r="Z63" i="7" a="1"/>
  <c r="Z63" i="7" s="1"/>
  <c r="AD63" i="7"/>
  <c r="AA63" i="7" a="1"/>
  <c r="AA63" i="7" s="1"/>
  <c r="P63" i="7" s="1"/>
  <c r="AE63" i="7"/>
  <c r="Y63" i="7" a="1"/>
  <c r="Y63" i="7" s="1"/>
  <c r="AC63" i="7"/>
  <c r="W63" i="7" a="1"/>
  <c r="W63" i="7" s="1"/>
  <c r="AB63" i="7"/>
  <c r="X63" i="7" a="1"/>
  <c r="X63" i="7" s="1"/>
  <c r="U69" i="7"/>
  <c r="AA76" i="7" a="1"/>
  <c r="AA76" i="7" s="1"/>
  <c r="P76" i="7" s="1"/>
  <c r="AA77" i="7" a="1"/>
  <c r="AA77" i="7" s="1"/>
  <c r="P77" i="7" s="1"/>
  <c r="AA61" i="7" a="1"/>
  <c r="AA61" i="7" s="1"/>
  <c r="P61" i="7" s="1"/>
  <c r="AA60" i="7" a="1"/>
  <c r="AA60" i="7" s="1"/>
  <c r="P60" i="7" s="1"/>
  <c r="W76" i="7" a="1"/>
  <c r="W76" i="7" s="1"/>
  <c r="F76" i="7" s="1"/>
  <c r="AA59" i="7" a="1"/>
  <c r="AA59" i="7" s="1"/>
  <c r="P59" i="7" s="1"/>
  <c r="X76" i="7" a="1"/>
  <c r="X76" i="7" s="1"/>
  <c r="W77" i="7" a="1"/>
  <c r="W77" i="7" s="1"/>
  <c r="F77" i="7" s="1"/>
  <c r="AA62" i="7" a="1"/>
  <c r="AA62" i="7" s="1"/>
  <c r="P62" i="7" s="1"/>
  <c r="P32" i="7"/>
  <c r="P45" i="7" s="1"/>
  <c r="P36" i="7"/>
  <c r="P49" i="7" s="1"/>
  <c r="R34" i="7"/>
  <c r="R47" i="7" s="1"/>
  <c r="Q34" i="7"/>
  <c r="Q47" i="7" s="1"/>
  <c r="R35" i="7"/>
  <c r="R48" i="7" s="1"/>
  <c r="S34" i="7"/>
  <c r="S47" i="7" s="1"/>
  <c r="Q35" i="7"/>
  <c r="Q48" i="7" s="1"/>
  <c r="S35" i="7"/>
  <c r="S48" i="7" s="1"/>
  <c r="P30" i="7"/>
  <c r="P43" i="7" s="1"/>
  <c r="M35" i="7"/>
  <c r="K36" i="7"/>
  <c r="A36" i="9" s="1"/>
  <c r="K39" i="7"/>
  <c r="A39" i="9" s="1"/>
  <c r="M38" i="7"/>
  <c r="O30" i="7"/>
  <c r="O32" i="7"/>
  <c r="K38" i="7"/>
  <c r="A38" i="9" s="1"/>
  <c r="M37" i="7"/>
  <c r="O39" i="7"/>
  <c r="O31" i="7"/>
  <c r="K37" i="7"/>
  <c r="A37" i="9" s="1"/>
  <c r="M36" i="7"/>
  <c r="O38" i="7"/>
  <c r="O37" i="7"/>
  <c r="K35" i="7"/>
  <c r="A35" i="9" s="1"/>
  <c r="M34" i="7"/>
  <c r="O36" i="7"/>
  <c r="K34" i="7"/>
  <c r="A34" i="9" s="1"/>
  <c r="M33" i="7"/>
  <c r="O35" i="7"/>
  <c r="M30" i="7"/>
  <c r="M32" i="7"/>
  <c r="O34" i="7"/>
  <c r="M39" i="7"/>
  <c r="M31" i="7"/>
  <c r="O33" i="7"/>
  <c r="K32" i="7"/>
  <c r="A32" i="9" s="1"/>
  <c r="K30" i="7"/>
  <c r="A30" i="9" s="1"/>
  <c r="K31" i="7"/>
  <c r="A31" i="9" s="1"/>
  <c r="K33" i="7"/>
  <c r="A33" i="9" s="1"/>
  <c r="AD62" i="7"/>
  <c r="AF60" i="7"/>
  <c r="AD61" i="7"/>
  <c r="AF61" i="7"/>
  <c r="AE77" i="7"/>
  <c r="AD60" i="7"/>
  <c r="AF62" i="7"/>
  <c r="AE76" i="7"/>
  <c r="AC59" i="7"/>
  <c r="AE59" i="7"/>
  <c r="AD77" i="7"/>
  <c r="AB59" i="7"/>
  <c r="AC62" i="7"/>
  <c r="AE62" i="7"/>
  <c r="AD76" i="7"/>
  <c r="AC61" i="7"/>
  <c r="AE61" i="7"/>
  <c r="AC60" i="7"/>
  <c r="AE60" i="7"/>
  <c r="AF77" i="7"/>
  <c r="AD59" i="7"/>
  <c r="I11" i="7"/>
  <c r="X61" i="7" a="1"/>
  <c r="X61" i="7" s="1"/>
  <c r="I61" i="7" s="1"/>
  <c r="Z62" i="7" a="1"/>
  <c r="Z62" i="7" s="1"/>
  <c r="I10" i="7"/>
  <c r="Y76" i="7" a="1"/>
  <c r="Y76" i="7" s="1"/>
  <c r="L76" i="7" s="1"/>
  <c r="Y77" i="7" a="1"/>
  <c r="Y77" i="7" s="1"/>
  <c r="L77" i="7" s="1"/>
  <c r="Z76" i="7" a="1"/>
  <c r="Z76" i="7" s="1"/>
  <c r="N76" i="7" s="1"/>
  <c r="Z77" i="7" a="1"/>
  <c r="Z77" i="7" s="1"/>
  <c r="N77" i="7" s="1"/>
  <c r="W59" i="7" a="1"/>
  <c r="W59" i="7" s="1"/>
  <c r="F59" i="7" s="1"/>
  <c r="Y59" i="7" a="1"/>
  <c r="Y59" i="7" s="1"/>
  <c r="L59" i="7" s="1"/>
  <c r="W61" i="7" a="1"/>
  <c r="W61" i="7" s="1"/>
  <c r="F61" i="7" s="1"/>
  <c r="Y60" i="7" a="1"/>
  <c r="Y60" i="7" s="1"/>
  <c r="L60" i="7" s="1"/>
  <c r="X59" i="7" a="1"/>
  <c r="X59" i="7" s="1"/>
  <c r="Z59" i="7" a="1"/>
  <c r="Z59" i="7" s="1"/>
  <c r="N59" i="7" s="1"/>
  <c r="Z60" i="7" a="1"/>
  <c r="Z60" i="7" s="1"/>
  <c r="N60" i="7" s="1"/>
  <c r="Y61" i="7" a="1"/>
  <c r="Y61" i="7" s="1"/>
  <c r="L61" i="7" s="1"/>
  <c r="X60" i="7" a="1"/>
  <c r="X60" i="7" s="1"/>
  <c r="Z61" i="7" a="1"/>
  <c r="Z61" i="7" s="1"/>
  <c r="N61" i="7" s="1"/>
  <c r="W60" i="7" a="1"/>
  <c r="W60" i="7" s="1"/>
  <c r="F60" i="7" s="1"/>
  <c r="Y62" i="7" a="1"/>
  <c r="Y62" i="7" s="1"/>
  <c r="W62" i="7" a="1"/>
  <c r="W62" i="7" s="1"/>
  <c r="X62" i="7" a="1"/>
  <c r="X62" i="7" s="1"/>
  <c r="AB69" i="7" l="1"/>
  <c r="Q30" i="7" s="1"/>
  <c r="Q43" i="7" s="1"/>
  <c r="AD69" i="7"/>
  <c r="I59" i="7"/>
  <c r="I69" i="7" s="1"/>
  <c r="I3" i="7" s="1"/>
  <c r="AF69" i="7"/>
  <c r="P69" i="7"/>
  <c r="I5" i="7" s="1"/>
  <c r="F69" i="7"/>
  <c r="I2" i="7" s="1"/>
  <c r="AC69" i="7"/>
  <c r="L69" i="7"/>
  <c r="AE69" i="7"/>
  <c r="N69" i="7"/>
  <c r="T30" i="7" l="1"/>
  <c r="T43" i="7" s="1"/>
  <c r="R30" i="7"/>
  <c r="R43" i="7" s="1"/>
  <c r="S30" i="7"/>
  <c r="S43" i="7" s="1"/>
  <c r="T31" i="7"/>
  <c r="T44" i="7" s="1"/>
  <c r="S31" i="7"/>
  <c r="S44" i="7" s="1"/>
  <c r="Q31" i="7"/>
  <c r="Q44" i="7" s="1"/>
  <c r="R31" i="7"/>
  <c r="R44" i="7" s="1"/>
  <c r="T33" i="7"/>
  <c r="T46" i="7" s="1"/>
  <c r="S33" i="7"/>
  <c r="S46" i="7" s="1"/>
  <c r="Q33" i="7"/>
  <c r="Q46" i="7" s="1"/>
  <c r="R33" i="7"/>
  <c r="R46" i="7" s="1"/>
  <c r="T32" i="7"/>
  <c r="T45" i="7" s="1"/>
  <c r="S32" i="7"/>
  <c r="S45" i="7" s="1"/>
  <c r="Q32" i="7"/>
  <c r="Q45" i="7" s="1"/>
  <c r="R32" i="7"/>
  <c r="R45" i="7" s="1"/>
  <c r="I4" i="7"/>
  <c r="V75" i="7" l="1" a="1"/>
  <c r="V75" i="7" s="1"/>
  <c r="AA75" i="7" l="1" a="1"/>
  <c r="AA75" i="7" s="1"/>
  <c r="P75" i="7" s="1"/>
  <c r="X75" i="7" a="1"/>
  <c r="X75" i="7" s="1"/>
  <c r="I75" i="7" s="1"/>
  <c r="W75" i="7" a="1"/>
  <c r="W75" i="7" s="1"/>
  <c r="F75" i="7" s="1"/>
  <c r="F85" i="7" s="1"/>
  <c r="AE75" i="7"/>
  <c r="AE85" i="7" s="1"/>
  <c r="Y75" i="7" a="1"/>
  <c r="Y75" i="7" s="1"/>
  <c r="L75" i="7" s="1"/>
  <c r="L85" i="7" s="1"/>
  <c r="Z75" i="7" a="1"/>
  <c r="Z75" i="7" s="1"/>
  <c r="N75" i="7" s="1"/>
  <c r="N85" i="7" s="1"/>
  <c r="AD75" i="7"/>
  <c r="AD85" i="7" s="1"/>
  <c r="AF75" i="7"/>
  <c r="AF85" i="7" s="1"/>
  <c r="I85" i="7" l="1"/>
  <c r="I7" i="7" s="1"/>
  <c r="P85" i="7"/>
  <c r="I9" i="7" s="1"/>
  <c r="I6" i="7"/>
  <c r="R37" i="7"/>
  <c r="R50" i="7" s="1"/>
  <c r="T37" i="7"/>
  <c r="T50" i="7" s="1"/>
  <c r="S37" i="7"/>
  <c r="S50" i="7" s="1"/>
  <c r="Q37" i="7"/>
  <c r="Q50" i="7" s="1"/>
  <c r="S36" i="7"/>
  <c r="S49" i="7" s="1"/>
  <c r="Q36" i="7"/>
  <c r="Q49" i="7" s="1"/>
  <c r="R36" i="7"/>
  <c r="R49" i="7" s="1"/>
  <c r="T36" i="7"/>
  <c r="T49" i="7" s="1"/>
  <c r="I8" i="7"/>
  <c r="I12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tc={5D1B5933-57AE-964F-9755-FCD594758659}</author>
    <author>tc={2E1EA373-2A16-664C-B22A-763938277BE0}</author>
  </authors>
  <commentList>
    <comment ref="B90" authorId="0" shapeId="0" xr:uid="{5D1B5933-57AE-964F-9755-FCD594758659}">
      <text>
        <t>[Commento in thread]
La versione di Excel in uso consente di leggere questo commento in thread, ma tutte le modifiche a esso apportate verranno rimosse se il file viene aperto in una versione più recente di Excel. Ulteriori informazioni: https://go.microsoft.com/fwlink/?linkid=870924
[Tasks]
È presente un'attività ancorata a questo commento che non può essere visualizzata nel client.
Commento:
@Fabio Gargano se accetti la mia modifica (togliere 'sta colonna), togliere anche qui</t>
      </text>
    </comment>
    <comment ref="B95" authorId="1" shapeId="0" xr:uid="{2E1EA373-2A16-664C-B22A-763938277BE0}">
      <text>
        <t>[Commento in thread]
La versione di Excel in uso consente di leggere questo commento in thread, ma tutte le modifiche a esso apportate verranno rimosse se il file viene aperto in una versione più recente di Excel. Ulteriori informazioni: https://go.microsoft.com/fwlink/?linkid=870924
[Tasks]
È presente un'attività ancorata a questo commento che non può essere visualizzata nel client.
Commento:
@Fabio Gargano qui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tc={A7344140-C6C7-4598-8ECB-41B27F02C257}</author>
  </authors>
  <commentList>
    <comment ref="U75" authorId="0" shapeId="0" xr:uid="{A7344140-C6C7-4598-8ECB-41B27F02C257}">
      <text>
        <t>[Commento in thread]
La versione di Excel in uso consente di leggere questo commento in thread, ma tutte le modifiche a esso apportate verranno rimosse se il file viene aperto in una versione più recente di Excel. Ulteriori informazioni: https://go.microsoft.com/fwlink/?linkid=870924
Commento:
Formate della durata è errato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<sst xmlns="http://schemas.openxmlformats.org/spreadsheetml/2006/main" count="440" uniqueCount="216">
  <si>
    <t>Le celle evidenziate  in verde vanno compilate</t>
  </si>
  <si>
    <t>Le celle evidenziate in rosso NON  vanno compilate</t>
  </si>
  <si>
    <t>Le celle evidenziate in celeste riportano commenti e titoli</t>
  </si>
  <si>
    <t>CPU [HS06]</t>
  </si>
  <si>
    <t>https://t1metria.cr.cnaf.infn.it/d/QbafK_b7z/resource-usage-per-experiment?orgId=18</t>
  </si>
  <si>
    <t>Tape [TB]</t>
  </si>
  <si>
    <t>CPU</t>
  </si>
  <si>
    <t>Le richieste di CPU devono essere espresse in HS06; in prima approssimazione si può assumere che 1 core equivalga a 10 HS06. L’HS06 rappresenta la potenza di calcolo di picco: ad esempio, un pledge di 1000 HS06 corrisponde a una disponibilità continuativa su base annuale (365 × 24 ore) di 100 CPU, pari a 8,76 MHS06*hours.</t>
  </si>
  <si>
    <t>Periodo (Q1,Q2,Q3,Q4)</t>
  </si>
  <si>
    <t>TB</t>
  </si>
  <si>
    <t>TAPE</t>
  </si>
  <si>
    <t>Infrastruttura</t>
  </si>
  <si>
    <t>Mcore*hr</t>
  </si>
  <si>
    <t>GPU</t>
  </si>
  <si>
    <t>GPU*hr</t>
  </si>
  <si>
    <t>LICENZE</t>
  </si>
  <si>
    <t>Sezione</t>
  </si>
  <si>
    <t>Indicare la Sezione INFN per cui si chiede la licenza</t>
  </si>
  <si>
    <t>Utente Referente</t>
  </si>
  <si>
    <t>Indicare l'utente principale della licenza o il referente</t>
  </si>
  <si>
    <t>Licenza</t>
  </si>
  <si>
    <t>Indicare il software per il quale si richiede la licenza</t>
  </si>
  <si>
    <t>Utilizzo</t>
  </si>
  <si>
    <t>Descrivere l'utilizzo e le necessità specifiche per il progetto</t>
  </si>
  <si>
    <t>Già in uso? (SI/NO)</t>
  </si>
  <si>
    <t xml:space="preserve">Indicare se è già stata richiesta l'anno passato e si tratta quindi di un rinnovo </t>
  </si>
  <si>
    <t>Numero di utilizzatori</t>
  </si>
  <si>
    <t>Indicare il numero di utilizzatori della stessa licenza</t>
  </si>
  <si>
    <t>Nazionale/Locale</t>
  </si>
  <si>
    <t>Inidcare se la licenza è nazionale (ovvero coperta da un accordo INFN) o locale</t>
  </si>
  <si>
    <t>Utilizzo per il progetto (in %)</t>
  </si>
  <si>
    <t>Indicare se la licenza è usata integralmente per il progetto o se è usata per una frazione di tempo (ad esempio licenze di software usati da tecnologi di sezione, o per esigenze condivise da vari progetti)</t>
  </si>
  <si>
    <t>Costo</t>
  </si>
  <si>
    <t>Costo Unitario (€)</t>
  </si>
  <si>
    <t>Referente del calcolo dell'esperimento</t>
  </si>
  <si>
    <t>Nome</t>
  </si>
  <si>
    <t>Cognome</t>
  </si>
  <si>
    <t>Esperimento</t>
  </si>
  <si>
    <t>Sede INFN</t>
  </si>
  <si>
    <t>Email</t>
  </si>
  <si>
    <t>CPU </t>
  </si>
  <si>
    <t>HS06</t>
  </si>
  <si>
    <t>kEuro</t>
  </si>
  <si>
    <t>Durata temporale (mesi)</t>
  </si>
  <si>
    <t>COSTO TOTALE 2027</t>
  </si>
  <si>
    <t>Costo (k€)</t>
  </si>
  <si>
    <t>RAM</t>
  </si>
  <si>
    <t>DISCO Veloce</t>
  </si>
  <si>
    <t>GB</t>
  </si>
  <si>
    <t>TABELLA COSTI PLURIENNALE</t>
  </si>
  <si>
    <t>GPU H100</t>
  </si>
  <si>
    <t>Disco rotazionale [TBN]</t>
  </si>
  <si>
    <t>Disco veloce [TBN]</t>
  </si>
  <si>
    <t>Cineca [Mcore*hours]</t>
  </si>
  <si>
    <t>Cineca [GPU*hours]</t>
  </si>
  <si>
    <t>k€</t>
  </si>
  <si>
    <t>TABELLA COSTI ANNUALE</t>
  </si>
  <si>
    <t>TABELLA COSTI TEMPORANEO</t>
  </si>
  <si>
    <t>CPU [HS06*yr]</t>
  </si>
  <si>
    <t>GPU H100 [yr]</t>
  </si>
  <si>
    <t>Disco rotazionale [TBN*yr]</t>
  </si>
  <si>
    <t>Disco veloce [TBN*yr]</t>
  </si>
  <si>
    <t>Tape [TB*yr]</t>
  </si>
  <si>
    <t>GPU H100 [hr]</t>
  </si>
  <si>
    <t>Disco rotazionale [TBN*month]</t>
  </si>
  <si>
    <t>Disco veloce [TBN*month]</t>
  </si>
  <si>
    <t>TABELLA COSTI CLOUD PLURIENNALE</t>
  </si>
  <si>
    <t>TABELLA COSTI CLOUD ANNUALE</t>
  </si>
  <si>
    <t>TABELLA COSTI CLOUD TEMPORANEO</t>
  </si>
  <si>
    <t>CPU [core]</t>
  </si>
  <si>
    <t>CPU [core*yr]</t>
  </si>
  <si>
    <t>TABELLA COSTI CINECA ANNUALE</t>
  </si>
  <si>
    <t>CPU [kHS06*hr]</t>
  </si>
  <si>
    <t>CPU [kcore*hr]</t>
  </si>
  <si>
    <t>GB/core</t>
  </si>
  <si>
    <t>DISCO Rotazionale</t>
  </si>
  <si>
    <t>Inizio</t>
  </si>
  <si>
    <t>Fine</t>
  </si>
  <si>
    <t>Data</t>
  </si>
  <si>
    <t>Durata</t>
  </si>
  <si>
    <t>Giorni</t>
  </si>
  <si>
    <t>(Tier1, Tier2)</t>
  </si>
  <si>
    <t>Costo CPU</t>
  </si>
  <si>
    <t>Costo disco rotazionale</t>
  </si>
  <si>
    <t>Costo disco veloce</t>
  </si>
  <si>
    <t>Costo tape</t>
  </si>
  <si>
    <t>Durata da considerare</t>
  </si>
  <si>
    <t>k€/HS06</t>
  </si>
  <si>
    <t>GPU </t>
  </si>
  <si>
    <t>GB/GPU</t>
  </si>
  <si>
    <t>Richiesta</t>
  </si>
  <si>
    <t>Richiesta TOTALE</t>
  </si>
  <si>
    <t>Costo GPU</t>
  </si>
  <si>
    <t>k€/GPU</t>
  </si>
  <si>
    <t>k€/TB</t>
  </si>
  <si>
    <t>k€/TBN</t>
  </si>
  <si>
    <t>Leonardo GP, Leonardo Booster, …</t>
  </si>
  <si>
    <t>core</t>
  </si>
  <si>
    <t>k€/core</t>
  </si>
  <si>
    <t>da nascondere</t>
  </si>
  <si>
    <t>Partizione</t>
  </si>
  <si>
    <t>Note / richieste aggiuntivi</t>
  </si>
  <si>
    <t>Unità</t>
  </si>
  <si>
    <t>Le informazioni sull'attuale e sullo storico Tier1 sono consultabili qui</t>
  </si>
  <si>
    <t>STIMA RICHIESTE FUTURE (Y0+4)</t>
  </si>
  <si>
    <t>STORICO RISORSE (Y0-5)</t>
  </si>
  <si>
    <t>PLEDGE PREVISTO FUTURO (Y0+4)</t>
  </si>
  <si>
    <t>NON includere quelle già inserite nelle tabelle sottostanti. Laddove permesso, inserire le richieste di pledge che iniziano l'anno prossimo e continuano per N anni SOLO nelle tabelle sottostanti</t>
  </si>
  <si>
    <t>CPU pluriennale</t>
  </si>
  <si>
    <t>GPU pluriennale</t>
  </si>
  <si>
    <t>Disco rotazionale pluriennale</t>
  </si>
  <si>
    <t>Disco veloce pluriennale</t>
  </si>
  <si>
    <t>Tape pluriennale</t>
  </si>
  <si>
    <t>TBN</t>
  </si>
  <si>
    <t>RIEPILOGO RICHIESTE FUTURE (Y0+4)</t>
  </si>
  <si>
    <t>Fine effettiva</t>
  </si>
  <si>
    <t>Per il cloud assumere che 1 core = 10 HS06</t>
  </si>
  <si>
    <t>Usare una nuova riga per ogni periodo temporale o infrastruttura</t>
  </si>
  <si>
    <t>Usare una nuova riga per ogni partizione</t>
  </si>
  <si>
    <t>N/A</t>
  </si>
  <si>
    <t>Descrivere berevemente l'utilizzo del software</t>
  </si>
  <si>
    <t>Usare una nuova riga per ogni sezione diversa dello stesso software</t>
  </si>
  <si>
    <t>Inserire lo storico del pledge di CPU Tier</t>
  </si>
  <si>
    <t>Inserire lo storico del pledge di DISCO Tier</t>
  </si>
  <si>
    <t>Inserire lo storico del pledge di Tape Tier</t>
  </si>
  <si>
    <t>Inserire lo storico del pledge di CPU Cloud</t>
  </si>
  <si>
    <t>Inserire lo storico del pledge di DISCO Cloud</t>
  </si>
  <si>
    <t>Inserire lo storico del pledge di Tape Cloud</t>
  </si>
  <si>
    <t>Dal 2026 è possibile richiedere, per il 2027, anche GPU su infrastruttura INFN (Tier, HPC-Bubble, Cloud, …)</t>
  </si>
  <si>
    <t>Dal 2026 è possibile differenziare fra disco rotazionale o disco veloce. Lo storico chiaramente è da intendersi cumulativo data la novità della differenziazione</t>
  </si>
  <si>
    <t>Indicare in NUMERO DI CORE (non HS06, come richiesto in passato): 1 core = 10 HS06</t>
  </si>
  <si>
    <t>Dal 2026 è possibile richiedere, per il 2027, anche TAPE "cloud": la TAPE sarà comunque servita su infrastruttura normale ma raggiungibile da cloud e inseribile in una richiesta puramente cloud</t>
  </si>
  <si>
    <t>Le informazioni sul pledge Tier (e in parte Cloud) possono ottenere a questo link: https://t1metria.cr.cnaf.infn.it/d/QbafK_b7z/resource-usage-per-experiment?orgId=18</t>
  </si>
  <si>
    <t>Inserire la previsione di richiesta annuale o temporanea di CPU Tier</t>
  </si>
  <si>
    <t>Inserire la previsione di richiesta annuale o temporanea di DISCO Tier</t>
  </si>
  <si>
    <t>Inserire la previsione di richiesta annuale o temporanea di Tape Tier</t>
  </si>
  <si>
    <t>Inserire lo storico del pledge di GPU Tier</t>
  </si>
  <si>
    <t>Inserire la previsione di richiesta annuale o temporanea di GPU Tier</t>
  </si>
  <si>
    <t>Inserire la previsione di richiesta annuale o temporanea di CPU Cloud</t>
  </si>
  <si>
    <t>Inserire la previsione di richiesta annuale o temporanea di DISCO Cloud</t>
  </si>
  <si>
    <t>Inserire la previsione di richiesta annuale o temporanea di Tape Cloud</t>
  </si>
  <si>
    <t>Inserire SOLO le richieste che NON sono pluriennali o che partono dal 2028</t>
  </si>
  <si>
    <t>Inserire la previsione di richiesta annuale o temporanea di CPU CINECA</t>
  </si>
  <si>
    <t>Inserire la previsione di richiesta annuale o temporanea di GPU Cineca</t>
  </si>
  <si>
    <t>Inserire lo storico delle richieste annuale di CPU CINECA</t>
  </si>
  <si>
    <t>Inserire lo storico delle richieste annuale di GPU Cineca</t>
  </si>
  <si>
    <t>Questa tabella viene riempita automaticamente dalla precedente e dalle tre tabelle (Tier, Cloud e CINECA) di richieste</t>
  </si>
  <si>
    <t>Riepilogo delle richieste e stime di CPU Tier</t>
  </si>
  <si>
    <t>Riepilogo delle richieste e stime di GPU Tier</t>
  </si>
  <si>
    <t>Riepilogo delle richieste e stime di DISCO Tier</t>
  </si>
  <si>
    <t>Riepilogo delle richieste e stime di Tape Tier</t>
  </si>
  <si>
    <t>Riepilogo delle richieste e stime di CPU Cloud</t>
  </si>
  <si>
    <t>Riepilogo delle richieste e stime di DISCO Cloud</t>
  </si>
  <si>
    <t>Riepilogo delle richieste e stime di Tape Cloud</t>
  </si>
  <si>
    <t>Riepilogo delle richieste e stime di CPU CINECA</t>
  </si>
  <si>
    <t>Riepilogo delle richieste e stime di GPU Cineca</t>
  </si>
  <si>
    <t>Qualora lo stesso SW fosse richiesto per più Sezioni/Laboratori, si richiede l'utilizzo di una riga per ogni Sezione/Laboratorio</t>
  </si>
  <si>
    <t>Somma della previsione di richiesta futura (&gt;2028) e delle nuove richieste incrementali (pluriennali) o annuali/temporanee</t>
  </si>
  <si>
    <t>Somma della previsione di richiesta futura (&gt;2028) e delle nuove richieste annuali/temporanee</t>
  </si>
  <si>
    <t>Somma della previsione di richiesta futura (&gt;2028) e delle nuove richieste incrementali (pluruennali) o annuali/temporanee</t>
  </si>
  <si>
    <t>Somma della previsione di richiesta futura (&gt;2028) e delle nuove richieste annuali/temporanee.                                Attenzione: CPU e GPU Cloud *NON* possono essere pluriennale, i.e. non esiste nessun "pledge". Se si desidera mantenere il pledge attuale (indicato nello "STORICO") è necessario inserirla come nuova richiesta annuale.</t>
  </si>
  <si>
    <t>Somma della previsione di richiesta futura (&gt;2028) e delle nuove richieste iannuali/temporanee.                               Attenzione: CPU e GPU Cloud *NON* possono essere pluriennale, i.e. non esiste nessun "pledge". Se si desidera mantenere il pledge attuale (indicato nello "STORICO") è necessario inserirla come nuova richiesta annuale.</t>
  </si>
  <si>
    <t>Questa tabella viene riempita automaticamente dalla precedente e dallo "STORICO" (per le tipologie che prevedono un pledge plriennale)</t>
  </si>
  <si>
    <t>Riepilogo del pledge previwto futuro di CPU Tier</t>
  </si>
  <si>
    <t>Riepilogo del pledge previwto futuro di GPU Tier</t>
  </si>
  <si>
    <t>Riepilogo del pledge previwto futuro di DISCO Tier</t>
  </si>
  <si>
    <t>Riepilogo del pledge previwto futuro di Tape Tier</t>
  </si>
  <si>
    <t>Riepilogo del pledge previwto futuro di CPU Cloud</t>
  </si>
  <si>
    <t>Riepilogo del pledge previwto futuro di DISCO Cloud</t>
  </si>
  <si>
    <t>Riepilogo del pledge previwto futuro di Tape Cloud</t>
  </si>
  <si>
    <t>Riepilogo del pledge previwto futuro di CPU CINECA</t>
  </si>
  <si>
    <t>Riepilogo del pledge previwto futuro di GPU Cineca</t>
  </si>
  <si>
    <t>Somma delle rchieste future (previsione e richieste nuove) e dello pledge (da "STORICO")</t>
  </si>
  <si>
    <t>Somma delle rchieste future (previsione e richieste nuove)</t>
  </si>
  <si>
    <t>Richieste sui Tier dell'INFN. Richieste sui Tier2 e al di fuori di CNAF-Tier1 sono fortmenente scoraggiati e potrammo essere accordati solo con forti e solide motivazioni</t>
  </si>
  <si>
    <t xml:space="preserve">Indicate quanti GB per core </t>
  </si>
  <si>
    <t>(Backbone, Federato)</t>
  </si>
  <si>
    <t>Numero</t>
  </si>
  <si>
    <t>Indicare il numero di GPU (tipicamente H100)</t>
  </si>
  <si>
    <t>CPU - RAM</t>
  </si>
  <si>
    <t>GPU - RAM</t>
  </si>
  <si>
    <t>Indicate quanti GB per GPU</t>
  </si>
  <si>
    <t>Inserire l'incremento o la nuova richiesta di Disco richiesto in TB - Disco rotazionale "lento"</t>
  </si>
  <si>
    <t>Inserire l'incremento o la nuova richiesta di Disco richiesto in TB - Disco SSD, NVME o comunque "veloce"</t>
  </si>
  <si>
    <t>Inserire l'incremento o la nuova richiesta di Tape richiesto in TB. La richiesta non può essere "temporanea" (i.e. non annuale o pluriennale)</t>
  </si>
  <si>
    <t>Data fine</t>
  </si>
  <si>
    <t>Data inizio</t>
  </si>
  <si>
    <t>Data o "-"</t>
  </si>
  <si>
    <t>Inserire la data richiesta di inizio della disponibilità di risorse. Attenzione: anche inserendo 01/Gen dell'anno successivo, difficilmente per risorse saranno disponibili subito</t>
  </si>
  <si>
    <t>Inserire la data richiesta di fine della disponibilità di risorse. Questa è importante, insieme alla precedente, nel caso di richieste temporanee (&lt;&lt; 365 giorni). Nel caso di 31/Dic dell'anno successivo si intende una richiesta annuale e nel caso di "-" si intende una richiesta pluriennale di pledge</t>
  </si>
  <si>
    <t>CNAF-Tier1, Tier2</t>
  </si>
  <si>
    <t>Richieste sui Tier dell'INFN. Richieste sui Tier2 e al di fuori di CNAF-Tier1 sono fortmenente scoraggiate e potrammo essere accordate solo con forti e solide motivazioni</t>
  </si>
  <si>
    <t>Nella colonna Infrastruttura va specificato se le risorse sono richieste presso il CNAF-Tier1 CNAF oppure su un qualche Tier2. Richieste sui Tier2 e al di fuori di CNAF-Tier1 sono fortmenente scoraggiate e potrammo essere accordate solo con forti e solide motivazioni</t>
  </si>
  <si>
    <t>Inserire la data richiesta di inizio della disponibilità di risorse. Attenzione: anche inserendo 01/Gen dell'anno successivo, difficilmente le risorse saranno disponibili subito</t>
  </si>
  <si>
    <t>Cloud federato, CloudBackbone</t>
  </si>
  <si>
    <t>Nella colonna Infrastruttura va specificato se le risorse sono richieste su Cloud Backbone (risorse ridondate geograficamente, in High Availability, i.e. costo doppio) o su Nodo Federato</t>
  </si>
  <si>
    <t>Le richieste di CPU devono essere espresse in numero di core; in prima approssimazione si può assumere che 1 core equivalga a 10 HS06. L’HS06 rappresenta la potenza di calcolo di picco: ad esempio, un pledge di 1000 HS06 corrisponde a una disponibilità continuativa su base annuale (365 × 24 ore) di 100 CPU, pari a 8,76 MHS06*hours. Non è possibile fare richieste di CPU pluriennali</t>
  </si>
  <si>
    <t>Indicare il numero di GPU (tipicamente H100). Non è possibile fare richieste di GPU pluriennali</t>
  </si>
  <si>
    <t>Indicare la stima del costo della licenza tenendo conto della percentuale di utilizzo dichiarato. I costi possono essere estratti dal seguente documento: https://web.infn.it/csn2/images/Files/Regolamenti/INFN-CSN2-QA-104_current.pdf</t>
  </si>
  <si>
    <t>Deve essere riportato il numero di mesi di utilizzo previsto</t>
  </si>
  <si>
    <t>Inserire il/i periodo/i previsti espressi in quarti di anno separati dalla virgola (Q1, Q2, Q3, Q4)</t>
  </si>
  <si>
    <t>CPU - Durata temporale</t>
  </si>
  <si>
    <t>CPU - Periodo</t>
  </si>
  <si>
    <t>GPU - Durata temporale</t>
  </si>
  <si>
    <t>GPU - Periodo</t>
  </si>
  <si>
    <t>Q1, Q2, Q3, Q4</t>
  </si>
  <si>
    <t>mesi</t>
  </si>
  <si>
    <t>Leonardo Booster, Leonardo GP, …</t>
  </si>
  <si>
    <t>Inserire la macchina CINECA e la partizione sulla quale sono richieste le risorse</t>
  </si>
  <si>
    <t>Inserire le richieste in Mcore*hr. A differenza delle risorse su INFN - DataCloud, la richiesta è sull'integrale delle risorse richieste, non sulla potenza di picco</t>
  </si>
  <si>
    <t>Inserire le richieste in GPU*hr. A differenza delle risorse su INFN - DataCloud, la richiesta è sull'integrale delle risorse richieste, non sulla potenza di picco</t>
  </si>
  <si>
    <t>Le richieste su CINECA sono strettamente tempranee/annuali e non costituiscono "pledge" in nessun caso</t>
  </si>
  <si>
    <t>Batch - Richieste (pluriennali, annuali o temporanee)</t>
  </si>
  <si>
    <t>Cloud - Richieste (pluriennali, annuali o temporanee)</t>
  </si>
  <si>
    <t>CINECA - Richieste (annuali o temporanee)</t>
  </si>
  <si>
    <t xml:space="preserve"> Cloud - Richieste (pluriennali, annuali o temporanee)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</si>
</sst>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9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rgb="FF000000"/>
      <name val="Arial"/>
      <family val="2"/>
    </font>
    <font>
      <b/>
      <sz val="12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000000"/>
      <name val="Arial"/>
      <family val="2"/>
    </font>
    <font>
      <b/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2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20"/>
      <color rgb="FF000000"/>
      <name val="Arial"/>
      <family val="2"/>
    </font>
    <font>
      <sz val="12"/>
      <color rgb="FF000000"/>
      <name val="Arial"/>
      <family val="2"/>
    </font>
    <font>
      <b/>
      <sz val="16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2"/>
      <color theme="1"/>
      <name val="Calibri"/>
      <family val="2"/>
    </font>
    <font>
      <b/>
      <sz val="12"/>
      <color rgb="FF00000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</fills>
  <borders count="9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thin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0">
    <xf numFmtId="0" fontId="0" fillId="0" borderId="0" xfId="0"/>
    <xf numFmtId="0" fontId="11" fillId="2" borderId="0" xfId="0" applyFont="1" applyFill="1"/>
    <xf numFmtId="0" fontId="11" fillId="5" borderId="0" xfId="0" applyFont="1" applyFill="1"/>
    <xf numFmtId="0" fontId="11" fillId="7" borderId="0" xfId="0" applyFont="1" applyFill="1"/>
    <xf numFmtId="0" fontId="11" fillId="0" borderId="0" xfId="0" applyFont="1"/>
    <xf numFmtId="0" fontId="12" fillId="0" borderId="0" xfId="0" applyFont="1"/>
    <xf numFmtId="0" fontId="12" fillId="7" borderId="1" xfId="0" applyFont="1" applyFill="1" applyBorder="1" applyAlignment="1">
      <alignment wrapText="1"/>
    </xf>
    <xf numFmtId="0" fontId="12" fillId="7" borderId="12" xfId="0" applyFont="1" applyFill="1" applyBorder="1" applyAlignment="1">
      <alignment wrapText="1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0" applyFont="1"/>
    <xf numFmtId="0" fontId="11" fillId="2" borderId="0" xfId="0" applyFont="1" applyFill="1" applyProtection="1">
      <protection locked="0"/>
    </xf>
    <xf numFmtId="0" fontId="0" fillId="0" borderId="0" xfId="0" applyAlignment="1">
      <alignment horizontal="center"/>
    </xf>
    <xf numFmtId="0" fontId="6" fillId="3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top"/>
    </xf>
    <xf numFmtId="0" fontId="2" fillId="3" borderId="19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wrapText="1"/>
    </xf>
    <xf numFmtId="0" fontId="0" fillId="5" borderId="12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6" fillId="3" borderId="18" xfId="0" applyFont="1" applyFill="1" applyBorder="1" applyAlignment="1">
      <alignment horizontal="center" wrapText="1"/>
    </xf>
    <xf numFmtId="0" fontId="6" fillId="3" borderId="20" xfId="0" applyFont="1" applyFill="1" applyBorder="1" applyAlignment="1">
      <alignment horizontal="center" wrapText="1"/>
    </xf>
    <xf numFmtId="0" fontId="10" fillId="2" borderId="9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0" xfId="0" applyFont="1" applyFill="1" applyBorder="1" applyAlignment="1" applyProtection="1">
      <alignment horizontal="center"/>
      <protection locked="0"/>
    </xf>
    <xf numFmtId="0" fontId="10" fillId="2" borderId="11" xfId="0" applyFont="1" applyFill="1" applyBorder="1" applyAlignment="1" applyProtection="1">
      <alignment horizontal="center"/>
      <protection locked="0"/>
    </xf>
    <xf numFmtId="0" fontId="10" fillId="2" borderId="12" xfId="0" applyFont="1" applyFill="1" applyBorder="1" applyAlignment="1" applyProtection="1">
      <alignment horizontal="center"/>
      <protection locked="0"/>
    </xf>
    <xf numFmtId="0" fontId="10" fillId="2" borderId="13" xfId="0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164" fontId="10" fillId="5" borderId="10" xfId="0" applyNumberFormat="1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7" fillId="2" borderId="23" xfId="0" applyFont="1" applyFill="1" applyBorder="1" applyAlignment="1" applyProtection="1">
      <alignment horizontal="center" vertical="center" wrapText="1"/>
      <protection locked="0"/>
    </xf>
    <xf numFmtId="0" fontId="0" fillId="2" borderId="39" xfId="0" applyFill="1" applyBorder="1" applyAlignment="1" applyProtection="1">
      <alignment horizontal="center" vertical="center" wrapText="1"/>
      <protection locked="0"/>
    </xf>
    <xf numFmtId="0" fontId="0" fillId="2" borderId="40" xfId="0" applyFill="1" applyBorder="1" applyAlignment="1" applyProtection="1">
      <alignment horizontal="center" vertical="center" wrapText="1"/>
      <protection locked="0"/>
    </xf>
    <xf numFmtId="0" fontId="0" fillId="3" borderId="34" xfId="0" applyFill="1" applyBorder="1" applyAlignment="1">
      <alignment horizontal="center" wrapText="1"/>
    </xf>
    <xf numFmtId="0" fontId="0" fillId="3" borderId="34" xfId="0" applyFill="1" applyBorder="1" applyAlignment="1">
      <alignment horizontal="center"/>
    </xf>
    <xf numFmtId="14" fontId="0" fillId="2" borderId="37" xfId="0" applyNumberFormat="1" applyFill="1" applyBorder="1" applyAlignment="1" applyProtection="1">
      <alignment horizontal="center" vertical="center" wrapText="1"/>
      <protection locked="0"/>
    </xf>
    <xf numFmtId="0" fontId="16" fillId="0" borderId="0" xfId="0" applyFont="1" applyAlignment="1">
      <alignment horizontal="left"/>
    </xf>
    <xf numFmtId="0" fontId="7" fillId="2" borderId="19" xfId="0" applyFont="1" applyFill="1" applyBorder="1" applyAlignment="1" applyProtection="1">
      <alignment horizontal="center" vertical="center" wrapText="1"/>
      <protection locked="0"/>
    </xf>
    <xf numFmtId="0" fontId="7" fillId="2" borderId="30" xfId="0" applyFont="1" applyFill="1" applyBorder="1" applyAlignment="1" applyProtection="1">
      <alignment horizontal="center" vertical="center" wrapText="1"/>
      <protection locked="0"/>
    </xf>
    <xf numFmtId="0" fontId="7" fillId="2" borderId="10" xfId="0" applyFont="1" applyFill="1" applyBorder="1" applyAlignment="1" applyProtection="1">
      <alignment horizontal="center" vertical="center" wrapText="1"/>
      <protection locked="0"/>
    </xf>
    <xf numFmtId="0" fontId="0" fillId="2" borderId="44" xfId="0" applyFill="1" applyBorder="1" applyAlignment="1" applyProtection="1">
      <alignment horizontal="center" vertical="center" wrapText="1"/>
      <protection locked="0"/>
    </xf>
    <xf numFmtId="0" fontId="0" fillId="2" borderId="45" xfId="0" applyFill="1" applyBorder="1" applyAlignment="1" applyProtection="1">
      <alignment horizontal="center" vertical="center" wrapText="1"/>
      <protection locked="0"/>
    </xf>
    <xf numFmtId="0" fontId="0" fillId="2" borderId="48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alignment horizontal="center" vertical="center" wrapText="1"/>
      <protection locked="0"/>
    </xf>
    <xf numFmtId="14" fontId="0" fillId="2" borderId="51" xfId="0" applyNumberFormat="1" applyFill="1" applyBorder="1" applyAlignment="1" applyProtection="1">
      <alignment horizontal="center" vertical="center" wrapText="1"/>
      <protection locked="0"/>
    </xf>
    <xf numFmtId="0" fontId="3" fillId="3" borderId="44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 applyProtection="1">
      <alignment horizontal="center" vertical="center" wrapText="1"/>
      <protection hidden="1"/>
    </xf>
    <xf numFmtId="0" fontId="0" fillId="5" borderId="51" xfId="0" applyFill="1" applyBorder="1" applyAlignment="1" applyProtection="1">
      <alignment horizontal="center" vertical="center" wrapText="1"/>
      <protection hidden="1"/>
    </xf>
    <xf numFmtId="0" fontId="0" fillId="5" borderId="37" xfId="0" applyFill="1" applyBorder="1" applyAlignment="1" applyProtection="1">
      <alignment horizontal="center" vertical="center" wrapText="1"/>
      <protection hidden="1"/>
    </xf>
    <xf numFmtId="0" fontId="0" fillId="0" borderId="7" xfId="0" applyBorder="1" applyAlignment="1">
      <alignment horizontal="center"/>
    </xf>
    <xf numFmtId="0" fontId="2" fillId="3" borderId="53" xfId="0" applyFont="1" applyFill="1" applyBorder="1" applyAlignment="1">
      <alignment horizontal="center" vertical="center" wrapText="1"/>
    </xf>
    <xf numFmtId="0" fontId="2" fillId="3" borderId="54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3" fillId="3" borderId="53" xfId="0" applyFont="1" applyFill="1" applyBorder="1" applyAlignment="1">
      <alignment horizontal="center" vertical="center" wrapText="1"/>
    </xf>
    <xf numFmtId="164" fontId="6" fillId="5" borderId="46" xfId="0" applyNumberFormat="1" applyFont="1" applyFill="1" applyBorder="1" applyAlignment="1">
      <alignment horizontal="center"/>
    </xf>
    <xf numFmtId="0" fontId="0" fillId="2" borderId="23" xfId="0" applyFill="1" applyBorder="1" applyAlignment="1" applyProtection="1">
      <alignment horizontal="center"/>
      <protection locked="0"/>
    </xf>
    <xf numFmtId="164" fontId="10" fillId="5" borderId="30" xfId="0" applyNumberFormat="1" applyFont="1" applyFill="1" applyBorder="1" applyAlignment="1">
      <alignment horizontal="center"/>
    </xf>
    <xf numFmtId="0" fontId="19" fillId="0" borderId="0" xfId="1" applyFont="1" applyAlignment="1" applyProtection="1">
      <alignment horizontal="left" vertical="top"/>
    </xf>
    <xf numFmtId="0" fontId="20" fillId="0" borderId="0" xfId="0" applyFont="1" applyAlignment="1">
      <alignment horizontal="left" vertical="top"/>
    </xf>
    <xf numFmtId="0" fontId="0" fillId="2" borderId="30" xfId="0" applyFill="1" applyBorder="1" applyAlignment="1" applyProtection="1">
      <alignment horizontal="center"/>
      <protection locked="0"/>
    </xf>
    <xf numFmtId="0" fontId="21" fillId="3" borderId="34" xfId="0" applyFont="1" applyFill="1" applyBorder="1" applyAlignment="1">
      <alignment horizontal="center" vertical="center" wrapText="1"/>
    </xf>
    <xf numFmtId="0" fontId="18" fillId="3" borderId="38" xfId="0" applyFont="1" applyFill="1" applyBorder="1" applyAlignment="1">
      <alignment horizontal="center" vertical="center"/>
    </xf>
    <xf numFmtId="0" fontId="0" fillId="5" borderId="23" xfId="0" applyFill="1" applyBorder="1" applyAlignment="1">
      <alignment horizontal="center"/>
    </xf>
    <xf numFmtId="0" fontId="0" fillId="5" borderId="30" xfId="0" applyFill="1" applyBorder="1" applyAlignment="1">
      <alignment horizontal="center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5" borderId="24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14" fontId="0" fillId="5" borderId="60" xfId="0" applyNumberFormat="1" applyFill="1" applyBorder="1" applyAlignment="1">
      <alignment horizontal="center" vertical="center" wrapText="1"/>
    </xf>
    <xf numFmtId="0" fontId="21" fillId="3" borderId="61" xfId="0" applyFont="1" applyFill="1" applyBorder="1" applyAlignment="1">
      <alignment horizontal="center" vertical="center" wrapText="1"/>
    </xf>
    <xf numFmtId="0" fontId="21" fillId="3" borderId="8" xfId="0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 wrapText="1"/>
    </xf>
    <xf numFmtId="0" fontId="21" fillId="3" borderId="38" xfId="0" applyFont="1" applyFill="1" applyBorder="1" applyAlignment="1">
      <alignment horizontal="center" vertical="center" wrapText="1"/>
    </xf>
    <xf numFmtId="0" fontId="21" fillId="3" borderId="55" xfId="0" applyFont="1" applyFill="1" applyBorder="1" applyAlignment="1">
      <alignment horizontal="center" vertical="center" wrapText="1"/>
    </xf>
    <xf numFmtId="0" fontId="19" fillId="0" borderId="7" xfId="1" applyFont="1" applyBorder="1" applyAlignment="1" applyProtection="1">
      <alignment horizontal="left" vertical="top"/>
    </xf>
    <xf numFmtId="0" fontId="20" fillId="0" borderId="7" xfId="0" applyFont="1" applyBorder="1" applyAlignment="1">
      <alignment horizontal="left" vertical="top"/>
    </xf>
    <xf numFmtId="0" fontId="21" fillId="3" borderId="16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left" vertical="center"/>
    </xf>
    <xf numFmtId="0" fontId="21" fillId="3" borderId="47" xfId="0" applyFont="1" applyFill="1" applyBorder="1" applyAlignment="1">
      <alignment horizontal="center" vertical="center" wrapText="1"/>
    </xf>
    <xf numFmtId="0" fontId="21" fillId="3" borderId="19" xfId="0" applyFont="1" applyFill="1" applyBorder="1" applyAlignment="1">
      <alignment horizontal="center" vertical="center" wrapText="1"/>
    </xf>
    <xf numFmtId="0" fontId="21" fillId="3" borderId="10" xfId="0" applyFont="1" applyFill="1" applyBorder="1" applyAlignment="1">
      <alignment horizontal="center" vertical="center" wrapText="1"/>
    </xf>
    <xf numFmtId="0" fontId="21" fillId="3" borderId="13" xfId="0" applyFont="1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21" fillId="3" borderId="66" xfId="0" applyFont="1" applyFill="1" applyBorder="1" applyAlignment="1">
      <alignment horizontal="center" vertical="center" wrapText="1"/>
    </xf>
    <xf numFmtId="0" fontId="21" fillId="3" borderId="67" xfId="0" applyFont="1" applyFill="1" applyBorder="1" applyAlignment="1">
      <alignment horizontal="center" vertical="center" wrapText="1"/>
    </xf>
    <xf numFmtId="0" fontId="0" fillId="2" borderId="68" xfId="0" applyFill="1" applyBorder="1" applyAlignment="1" applyProtection="1">
      <alignment horizontal="center" vertical="center" wrapText="1"/>
      <protection locked="0"/>
    </xf>
    <xf numFmtId="0" fontId="2" fillId="3" borderId="44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64" xfId="0" applyFont="1" applyFill="1" applyBorder="1" applyAlignment="1">
      <alignment horizontal="center" vertical="center" wrapText="1"/>
    </xf>
    <xf numFmtId="0" fontId="2" fillId="3" borderId="59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76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4" fontId="2" fillId="3" borderId="54" xfId="0" applyNumberFormat="1" applyFont="1" applyFill="1" applyBorder="1" applyAlignment="1">
      <alignment horizontal="center" vertical="center" wrapText="1"/>
    </xf>
    <xf numFmtId="14" fontId="2" fillId="3" borderId="46" xfId="0" applyNumberFormat="1" applyFont="1" applyFill="1" applyBorder="1" applyAlignment="1">
      <alignment horizontal="center" vertical="center" wrapText="1"/>
    </xf>
    <xf numFmtId="0" fontId="0" fillId="5" borderId="70" xfId="0" applyFill="1" applyBorder="1" applyAlignment="1">
      <alignment horizontal="center" vertical="center" wrapText="1"/>
    </xf>
    <xf numFmtId="1" fontId="0" fillId="5" borderId="70" xfId="0" applyNumberFormat="1" applyFill="1" applyBorder="1" applyAlignment="1">
      <alignment horizontal="center" vertical="center" wrapText="1"/>
    </xf>
    <xf numFmtId="0" fontId="0" fillId="5" borderId="50" xfId="0" applyFill="1" applyBorder="1" applyAlignment="1">
      <alignment horizontal="center" vertical="center" wrapText="1"/>
    </xf>
    <xf numFmtId="0" fontId="0" fillId="5" borderId="78" xfId="0" applyFill="1" applyBorder="1" applyAlignment="1">
      <alignment horizontal="center" vertical="center" wrapText="1"/>
    </xf>
    <xf numFmtId="0" fontId="0" fillId="5" borderId="78" xfId="0" applyFill="1" applyBorder="1" applyAlignment="1" applyProtection="1">
      <alignment horizontal="center" vertical="center" wrapText="1"/>
      <protection hidden="1"/>
    </xf>
    <xf numFmtId="0" fontId="0" fillId="5" borderId="79" xfId="0" applyFill="1" applyBorder="1" applyAlignment="1" applyProtection="1">
      <alignment horizontal="center" vertical="center" wrapText="1"/>
      <protection hidden="1"/>
    </xf>
    <xf numFmtId="0" fontId="0" fillId="5" borderId="80" xfId="0" applyFill="1" applyBorder="1" applyAlignment="1">
      <alignment horizontal="center" vertical="center" wrapText="1"/>
    </xf>
    <xf numFmtId="0" fontId="7" fillId="2" borderId="22" xfId="0" applyFont="1" applyFill="1" applyBorder="1" applyAlignment="1" applyProtection="1">
      <alignment horizontal="center" vertical="center" wrapText="1"/>
      <protection locked="0"/>
    </xf>
    <xf numFmtId="0" fontId="0" fillId="5" borderId="47" xfId="0" applyFill="1" applyBorder="1" applyAlignment="1">
      <alignment horizontal="center" vertical="center" wrapText="1"/>
    </xf>
    <xf numFmtId="0" fontId="0" fillId="5" borderId="56" xfId="0" applyFill="1" applyBorder="1" applyAlignment="1">
      <alignment horizontal="center" vertical="center" wrapText="1"/>
    </xf>
    <xf numFmtId="1" fontId="0" fillId="5" borderId="56" xfId="0" applyNumberFormat="1" applyFill="1" applyBorder="1" applyAlignment="1">
      <alignment horizontal="center" vertical="center" wrapText="1"/>
    </xf>
    <xf numFmtId="0" fontId="0" fillId="5" borderId="83" xfId="0" applyFill="1" applyBorder="1" applyAlignment="1">
      <alignment horizontal="center" vertical="center" wrapText="1"/>
    </xf>
    <xf numFmtId="0" fontId="0" fillId="5" borderId="82" xfId="0" applyFill="1" applyBorder="1" applyAlignment="1">
      <alignment horizontal="center" vertical="center" wrapText="1"/>
    </xf>
    <xf numFmtId="14" fontId="0" fillId="5" borderId="43" xfId="0" applyNumberFormat="1" applyFill="1" applyBorder="1" applyAlignment="1">
      <alignment horizontal="center" vertical="center" wrapText="1"/>
    </xf>
    <xf numFmtId="0" fontId="0" fillId="5" borderId="84" xfId="0" applyFill="1" applyBorder="1" applyAlignment="1">
      <alignment horizontal="center" vertical="center" wrapText="1"/>
    </xf>
    <xf numFmtId="14" fontId="0" fillId="2" borderId="85" xfId="0" applyNumberFormat="1" applyFill="1" applyBorder="1" applyAlignment="1" applyProtection="1">
      <alignment horizontal="center" vertical="center" wrapText="1"/>
      <protection locked="0"/>
    </xf>
    <xf numFmtId="14" fontId="0" fillId="2" borderId="86" xfId="0" applyNumberFormat="1" applyFill="1" applyBorder="1" applyAlignment="1" applyProtection="1">
      <alignment horizontal="center" vertical="center" wrapText="1"/>
      <protection locked="0"/>
    </xf>
    <xf numFmtId="0" fontId="0" fillId="5" borderId="87" xfId="0" applyFill="1" applyBorder="1" applyAlignment="1" applyProtection="1">
      <alignment horizontal="center" vertical="center" wrapText="1"/>
      <protection hidden="1"/>
    </xf>
    <xf numFmtId="0" fontId="0" fillId="5" borderId="88" xfId="0" applyFill="1" applyBorder="1" applyAlignment="1" applyProtection="1">
      <alignment horizontal="center" vertical="center" wrapText="1"/>
      <protection hidden="1"/>
    </xf>
    <xf numFmtId="0" fontId="0" fillId="5" borderId="34" xfId="0" applyFill="1" applyBorder="1" applyAlignment="1">
      <alignment horizontal="center" vertical="center" wrapText="1"/>
    </xf>
    <xf numFmtId="0" fontId="0" fillId="5" borderId="60" xfId="0" applyFill="1" applyBorder="1" applyAlignment="1" applyProtection="1">
      <alignment horizontal="center" vertical="center" wrapText="1"/>
      <protection hidden="1"/>
    </xf>
    <xf numFmtId="0" fontId="0" fillId="2" borderId="85" xfId="0" applyFill="1" applyBorder="1" applyAlignment="1" applyProtection="1">
      <alignment horizontal="center" vertical="center" wrapText="1"/>
      <protection locked="0"/>
    </xf>
    <xf numFmtId="0" fontId="0" fillId="2" borderId="86" xfId="0" applyFill="1" applyBorder="1" applyAlignment="1" applyProtection="1">
      <alignment horizontal="center" vertical="center" wrapText="1"/>
      <protection locked="0"/>
    </xf>
    <xf numFmtId="0" fontId="0" fillId="5" borderId="31" xfId="0" applyFill="1" applyBorder="1" applyAlignment="1">
      <alignment horizontal="center" vertical="center" wrapText="1"/>
    </xf>
    <xf numFmtId="0" fontId="0" fillId="2" borderId="89" xfId="0" applyFill="1" applyBorder="1" applyAlignment="1" applyProtection="1">
      <alignment horizontal="center" vertical="center" wrapText="1"/>
      <protection locked="0"/>
    </xf>
    <xf numFmtId="0" fontId="0" fillId="5" borderId="52" xfId="0" applyFill="1" applyBorder="1" applyAlignment="1" applyProtection="1">
      <alignment horizontal="center" vertical="center" wrapText="1"/>
      <protection hidden="1"/>
    </xf>
    <xf numFmtId="0" fontId="0" fillId="5" borderId="43" xfId="0" applyFill="1" applyBorder="1" applyAlignment="1" applyProtection="1">
      <alignment horizontal="center" vertical="center" wrapText="1"/>
      <protection hidden="1"/>
    </xf>
    <xf numFmtId="0" fontId="0" fillId="5" borderId="42" xfId="0" applyFill="1" applyBorder="1" applyAlignment="1">
      <alignment horizontal="center" vertical="center" wrapText="1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7" fillId="2" borderId="25" xfId="0" applyFont="1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horizontal="center" vertical="center" wrapText="1"/>
      <protection locked="0"/>
    </xf>
    <xf numFmtId="0" fontId="7" fillId="2" borderId="13" xfId="0" applyFont="1" applyFill="1" applyBorder="1" applyAlignment="1" applyProtection="1">
      <alignment horizontal="center" vertical="center" wrapText="1"/>
      <protection locked="0"/>
    </xf>
    <xf numFmtId="0" fontId="0" fillId="2" borderId="46" xfId="0" applyFill="1" applyBorder="1" applyAlignment="1" applyProtection="1">
      <alignment horizontal="center" vertical="center" wrapText="1"/>
      <protection locked="0"/>
    </xf>
    <xf numFmtId="0" fontId="0" fillId="2" borderId="69" xfId="0" applyFill="1" applyBorder="1" applyAlignment="1" applyProtection="1">
      <alignment horizontal="center" vertical="center" wrapText="1"/>
      <protection locked="0"/>
    </xf>
    <xf numFmtId="0" fontId="0" fillId="2" borderId="65" xfId="0" applyFill="1" applyBorder="1" applyAlignment="1" applyProtection="1">
      <alignment horizontal="center" vertical="center" wrapText="1"/>
      <protection locked="0"/>
    </xf>
    <xf numFmtId="0" fontId="22" fillId="3" borderId="56" xfId="0" applyFont="1" applyFill="1" applyBorder="1" applyAlignment="1">
      <alignment horizontal="center" vertical="center"/>
    </xf>
    <xf numFmtId="0" fontId="22" fillId="3" borderId="31" xfId="0" applyFont="1" applyFill="1" applyBorder="1" applyAlignment="1">
      <alignment horizontal="center" vertical="center"/>
    </xf>
    <xf numFmtId="0" fontId="22" fillId="3" borderId="47" xfId="0" applyFont="1" applyFill="1" applyBorder="1" applyAlignment="1">
      <alignment horizontal="center" vertical="center"/>
    </xf>
    <xf numFmtId="0" fontId="22" fillId="3" borderId="66" xfId="0" applyFont="1" applyFill="1" applyBorder="1" applyAlignment="1">
      <alignment horizontal="center" vertical="center"/>
    </xf>
    <xf numFmtId="0" fontId="22" fillId="3" borderId="41" xfId="0" applyFont="1" applyFill="1" applyBorder="1" applyAlignment="1">
      <alignment horizontal="center" vertical="center"/>
    </xf>
    <xf numFmtId="0" fontId="22" fillId="3" borderId="63" xfId="0" applyFont="1" applyFill="1" applyBorder="1" applyAlignment="1">
      <alignment horizontal="center" vertical="center"/>
    </xf>
    <xf numFmtId="0" fontId="22" fillId="3" borderId="38" xfId="0" applyFont="1" applyFill="1" applyBorder="1" applyAlignment="1">
      <alignment horizontal="center" vertical="center"/>
    </xf>
    <xf numFmtId="0" fontId="0" fillId="5" borderId="3" xfId="0" applyFill="1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0" fillId="5" borderId="49" xfId="0" applyFill="1" applyBorder="1" applyAlignment="1">
      <alignment horizontal="center"/>
    </xf>
    <xf numFmtId="0" fontId="0" fillId="5" borderId="67" xfId="0" applyFill="1" applyBorder="1" applyAlignment="1">
      <alignment horizontal="center"/>
    </xf>
    <xf numFmtId="0" fontId="22" fillId="3" borderId="34" xfId="0" applyFont="1" applyFill="1" applyBorder="1" applyAlignment="1">
      <alignment horizontal="center"/>
    </xf>
    <xf numFmtId="0" fontId="8" fillId="3" borderId="34" xfId="0" applyFont="1" applyFill="1" applyBorder="1" applyAlignment="1">
      <alignment horizontal="center" vertical="center" wrapText="1"/>
    </xf>
    <xf numFmtId="0" fontId="17" fillId="3" borderId="34" xfId="0" applyFont="1" applyFill="1" applyBorder="1" applyAlignment="1">
      <alignment horizontal="center"/>
    </xf>
    <xf numFmtId="0" fontId="5" fillId="7" borderId="9" xfId="0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12" fillId="7" borderId="5" xfId="0" applyFont="1" applyFill="1" applyBorder="1" applyAlignment="1">
      <alignment wrapText="1"/>
    </xf>
    <xf numFmtId="0" fontId="14" fillId="7" borderId="77" xfId="0" applyFont="1" applyFill="1" applyBorder="1" applyAlignment="1">
      <alignment vertical="center"/>
    </xf>
    <xf numFmtId="0" fontId="12" fillId="7" borderId="55" xfId="0" applyFont="1" applyFill="1" applyBorder="1" applyAlignment="1">
      <alignment wrapText="1"/>
    </xf>
    <xf numFmtId="0" fontId="12" fillId="7" borderId="9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vertical="center" wrapText="1"/>
    </xf>
    <xf numFmtId="0" fontId="12" fillId="7" borderId="27" xfId="0" applyFont="1" applyFill="1" applyBorder="1" applyAlignment="1">
      <alignment horizontal="center" vertical="center"/>
    </xf>
    <xf numFmtId="0" fontId="12" fillId="7" borderId="29" xfId="0" applyFont="1" applyFill="1" applyBorder="1" applyAlignment="1">
      <alignment vertical="center" wrapText="1"/>
    </xf>
    <xf numFmtId="0" fontId="12" fillId="7" borderId="11" xfId="0" applyFont="1" applyFill="1" applyBorder="1" applyAlignment="1">
      <alignment horizontal="center" vertical="center"/>
    </xf>
    <xf numFmtId="0" fontId="12" fillId="7" borderId="12" xfId="0" applyFont="1" applyFill="1" applyBorder="1" applyAlignment="1">
      <alignment vertical="center" wrapText="1"/>
    </xf>
    <xf numFmtId="0" fontId="12" fillId="0" borderId="4" xfId="0" applyFont="1" applyBorder="1"/>
    <xf numFmtId="0" fontId="12" fillId="7" borderId="9" xfId="0" applyFont="1" applyFill="1" applyBorder="1" applyAlignment="1">
      <alignment horizontal="center" wrapText="1"/>
    </xf>
    <xf numFmtId="0" fontId="12" fillId="7" borderId="58" xfId="0" applyFont="1" applyFill="1" applyBorder="1" applyAlignment="1">
      <alignment horizontal="center" wrapText="1"/>
    </xf>
    <xf numFmtId="0" fontId="12" fillId="7" borderId="10" xfId="0" applyFont="1" applyFill="1" applyBorder="1" applyAlignment="1">
      <alignment vertical="center" wrapText="1"/>
    </xf>
    <xf numFmtId="0" fontId="12" fillId="7" borderId="81" xfId="0" applyFont="1" applyFill="1" applyBorder="1" applyAlignment="1">
      <alignment vertical="center" wrapText="1"/>
    </xf>
    <xf numFmtId="0" fontId="12" fillId="7" borderId="13" xfId="0" applyFont="1" applyFill="1" applyBorder="1" applyAlignment="1">
      <alignment vertical="center" wrapText="1"/>
    </xf>
    <xf numFmtId="0" fontId="12" fillId="7" borderId="62" xfId="0" applyFont="1" applyFill="1" applyBorder="1" applyAlignment="1">
      <alignment vertical="center" wrapText="1"/>
    </xf>
    <xf numFmtId="0" fontId="12" fillId="7" borderId="68" xfId="0" applyFont="1" applyFill="1" applyBorder="1" applyAlignment="1">
      <alignment horizontal="center" vertical="center"/>
    </xf>
    <xf numFmtId="0" fontId="12" fillId="0" borderId="31" xfId="0" applyFont="1" applyBorder="1"/>
    <xf numFmtId="0" fontId="12" fillId="7" borderId="5" xfId="0" applyFont="1" applyFill="1" applyBorder="1" applyAlignment="1">
      <alignment vertical="center"/>
    </xf>
    <xf numFmtId="1" fontId="0" fillId="5" borderId="17" xfId="0" applyNumberFormat="1" applyFill="1" applyBorder="1" applyAlignment="1">
      <alignment horizontal="center" vertical="center" wrapText="1"/>
    </xf>
    <xf numFmtId="1" fontId="0" fillId="5" borderId="40" xfId="0" applyNumberFormat="1" applyFill="1" applyBorder="1" applyAlignment="1">
      <alignment horizontal="center" vertical="center" wrapText="1"/>
    </xf>
    <xf numFmtId="1" fontId="0" fillId="5" borderId="77" xfId="0" applyNumberFormat="1" applyFill="1" applyBorder="1" applyAlignment="1">
      <alignment horizontal="center" vertical="center" wrapText="1"/>
    </xf>
    <xf numFmtId="1" fontId="0" fillId="5" borderId="65" xfId="0" applyNumberFormat="1" applyFill="1" applyBorder="1" applyAlignment="1">
      <alignment horizontal="center" vertical="center" wrapText="1"/>
    </xf>
    <xf numFmtId="1" fontId="0" fillId="5" borderId="48" xfId="0" applyNumberFormat="1" applyFill="1" applyBorder="1" applyAlignment="1">
      <alignment horizontal="center" vertical="center" wrapText="1"/>
    </xf>
    <xf numFmtId="1" fontId="0" fillId="5" borderId="34" xfId="0" applyNumberForma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2" fillId="3" borderId="77" xfId="0" applyFont="1" applyFill="1" applyBorder="1" applyAlignment="1">
      <alignment horizontal="center" vertical="center" wrapText="1"/>
    </xf>
    <xf numFmtId="0" fontId="2" fillId="3" borderId="55" xfId="0" applyFont="1" applyFill="1" applyBorder="1" applyAlignment="1">
      <alignment horizontal="center" vertical="center" wrapText="1"/>
    </xf>
    <xf numFmtId="0" fontId="1" fillId="3" borderId="34" xfId="0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2" fillId="3" borderId="74" xfId="0" applyFont="1" applyFill="1" applyBorder="1" applyAlignment="1">
      <alignment horizontal="center" vertical="center" wrapText="1"/>
    </xf>
    <xf numFmtId="0" fontId="2" fillId="3" borderId="72" xfId="0" applyFont="1" applyFill="1" applyBorder="1" applyAlignment="1">
      <alignment horizontal="center" vertical="center" wrapText="1"/>
    </xf>
    <xf numFmtId="0" fontId="2" fillId="3" borderId="75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left"/>
    </xf>
    <xf numFmtId="0" fontId="2" fillId="3" borderId="44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71" xfId="0" applyFont="1" applyFill="1" applyBorder="1" applyAlignment="1">
      <alignment horizontal="center" vertical="center" wrapText="1"/>
    </xf>
    <xf numFmtId="0" fontId="2" fillId="3" borderId="73" xfId="0" applyFont="1" applyFill="1" applyBorder="1" applyAlignment="1">
      <alignment horizontal="center" vertical="center" wrapText="1"/>
    </xf>
    <xf numFmtId="0" fontId="1" fillId="3" borderId="53" xfId="0" applyFont="1" applyFill="1" applyBorder="1" applyAlignment="1">
      <alignment horizontal="center" vertical="center" wrapText="1"/>
    </xf>
    <xf numFmtId="0" fontId="1" fillId="3" borderId="54" xfId="0" applyFont="1" applyFill="1" applyBorder="1" applyAlignment="1">
      <alignment horizontal="center" vertical="center" wrapText="1"/>
    </xf>
    <xf numFmtId="0" fontId="15" fillId="3" borderId="23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9" fillId="0" borderId="0" xfId="1" applyFont="1" applyFill="1" applyBorder="1" applyAlignment="1" applyProtection="1">
      <alignment horizontal="left" vertical="top"/>
    </xf>
    <xf numFmtId="0" fontId="15" fillId="0" borderId="4" xfId="0" applyFont="1" applyBorder="1" applyAlignment="1">
      <alignment horizontal="left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54" xfId="0" applyFont="1" applyFill="1" applyBorder="1" applyAlignment="1">
      <alignment horizontal="center" vertical="center" wrapText="1"/>
    </xf>
    <xf numFmtId="0" fontId="17" fillId="6" borderId="7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56" xfId="0" applyFont="1" applyFill="1" applyBorder="1" applyAlignment="1">
      <alignment horizontal="center" vertical="center"/>
    </xf>
    <xf numFmtId="0" fontId="6" fillId="3" borderId="63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6" fillId="3" borderId="34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2" fillId="3" borderId="90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0" fillId="5" borderId="41" xfId="0" applyFill="1" applyBorder="1" applyAlignment="1">
      <alignment horizontal="center" vertical="center" wrapText="1"/>
    </xf>
    <xf numFmtId="0" fontId="0" fillId="5" borderId="31" xfId="0" applyFill="1" applyBorder="1" applyAlignment="1">
      <alignment horizontal="center" vertical="center" wrapText="1"/>
    </xf>
    <xf numFmtId="0" fontId="0" fillId="5" borderId="38" xfId="0" applyFill="1" applyBorder="1" applyAlignment="1">
      <alignment horizontal="center" vertical="center" wrapText="1"/>
    </xf>
    <xf numFmtId="0" fontId="0" fillId="2" borderId="65" xfId="0" applyFill="1" applyBorder="1" applyAlignment="1" applyProtection="1">
      <alignment horizontal="center" vertical="center" wrapText="1"/>
      <protection locked="0"/>
    </xf>
    <xf numFmtId="0" fontId="0" fillId="2" borderId="49" xfId="0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2" borderId="57" xfId="0" applyFill="1" applyBorder="1" applyAlignment="1" applyProtection="1">
      <alignment horizontal="center" vertical="center" wrapText="1"/>
      <protection locked="0"/>
    </xf>
    <xf numFmtId="0" fontId="0" fillId="2" borderId="67" xfId="0" applyFill="1" applyBorder="1" applyAlignment="1" applyProtection="1">
      <alignment horizontal="center" vertical="center" wrapText="1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0" fontId="0" fillId="2" borderId="77" xfId="0" applyFill="1" applyBorder="1" applyAlignment="1" applyProtection="1">
      <alignment horizontal="center" vertical="center"/>
      <protection locked="0"/>
    </xf>
    <xf numFmtId="0" fontId="0" fillId="2" borderId="32" xfId="0" applyFill="1" applyBorder="1" applyAlignment="1" applyProtection="1">
      <alignment horizontal="center" vertical="center"/>
      <protection locked="0"/>
    </xf>
    <xf numFmtId="0" fontId="0" fillId="2" borderId="55" xfId="0" applyFill="1" applyBorder="1" applyAlignment="1" applyProtection="1">
      <alignment horizontal="center" vertical="center"/>
      <protection locked="0"/>
    </xf>
    <xf numFmtId="0" fontId="11" fillId="7" borderId="77" xfId="0" applyFont="1" applyFill="1" applyBorder="1" applyAlignment="1">
      <alignment horizontal="left"/>
    </xf>
    <xf numFmtId="0" fontId="11" fillId="7" borderId="32" xfId="0" applyFont="1" applyFill="1" applyBorder="1" applyAlignment="1">
      <alignment horizontal="left"/>
    </xf>
    <xf numFmtId="0" fontId="12" fillId="7" borderId="1" xfId="0" applyFont="1" applyFill="1" applyBorder="1" applyAlignment="1">
      <alignment horizontal="left" wrapText="1"/>
    </xf>
    <xf numFmtId="0" fontId="12" fillId="7" borderId="10" xfId="0" applyFont="1" applyFill="1" applyBorder="1" applyAlignment="1">
      <alignment horizontal="left" wrapText="1"/>
    </xf>
    <xf numFmtId="0" fontId="4" fillId="7" borderId="15" xfId="1" applyFill="1" applyBorder="1" applyAlignment="1" applyProtection="1">
      <alignment horizontal="left" vertical="center" wrapText="1"/>
    </xf>
    <xf numFmtId="0" fontId="4" fillId="7" borderId="16" xfId="1" applyFill="1" applyBorder="1" applyAlignment="1" applyProtection="1">
      <alignment horizontal="left" vertical="center" wrapText="1"/>
    </xf>
    <xf numFmtId="0" fontId="12" fillId="7" borderId="2" xfId="0" applyFont="1" applyFill="1" applyBorder="1" applyAlignment="1">
      <alignment horizontal="left" wrapText="1"/>
    </xf>
    <xf numFmtId="0" fontId="12" fillId="7" borderId="14" xfId="0" applyFont="1" applyFill="1" applyBorder="1" applyAlignment="1">
      <alignment horizontal="left" wrapText="1"/>
    </xf>
    <xf numFmtId="0" fontId="12" fillId="7" borderId="32" xfId="0" applyFont="1" applyFill="1" applyBorder="1" applyAlignment="1">
      <alignment horizontal="left" vertical="center" wrapText="1"/>
    </xf>
    <xf numFmtId="0" fontId="12" fillId="7" borderId="55" xfId="0" applyFont="1" applyFill="1" applyBorder="1" applyAlignment="1">
      <alignment horizontal="left" vertical="center" wrapText="1"/>
    </xf>
    <xf numFmtId="0" fontId="9" fillId="6" borderId="34" xfId="0" applyFont="1" applyFill="1" applyBorder="1" applyAlignment="1">
      <alignment horizontal="center"/>
    </xf>
    <xf numFmtId="0" fontId="11" fillId="7" borderId="77" xfId="0" applyFont="1" applyFill="1" applyBorder="1" applyAlignment="1">
      <alignment horizontal="left" wrapText="1"/>
    </xf>
    <xf numFmtId="0" fontId="11" fillId="7" borderId="32" xfId="0" applyFont="1" applyFill="1" applyBorder="1" applyAlignment="1">
      <alignment horizontal="left" wrapText="1"/>
    </xf>
    <xf numFmtId="0" fontId="12" fillId="0" borderId="0" xfId="0" applyFont="1" applyAlignment="1">
      <alignment wrapText="1"/>
    </xf>
    <xf numFmtId="164" fontId="0" fillId="5" borderId="23" xfId="0" applyNumberFormat="1" applyFill="1" applyBorder="1" applyAlignment="1">
      <alignment horizontal="center" vertical="center" wrapText="1"/>
    </xf>
    <xf numFmtId="164" fontId="0" fillId="5" borderId="70" xfId="0" applyNumberFormat="1" applyFill="1" applyBorder="1" applyAlignment="1">
      <alignment horizontal="center" vertical="center" wrapText="1"/>
    </xf>
    <xf numFmtId="164" fontId="0" fillId="5" borderId="20" xfId="0" applyNumberFormat="1" applyFill="1" applyBorder="1" applyAlignment="1">
      <alignment horizontal="center" vertical="center" wrapText="1"/>
    </xf>
    <xf numFmtId="164" fontId="0" fillId="5" borderId="62" xfId="0" applyNumberFormat="1" applyFill="1" applyBorder="1" applyAlignment="1">
      <alignment horizontal="center" vertical="center" wrapText="1"/>
    </xf>
    <xf numFmtId="164" fontId="0" fillId="5" borderId="10" xfId="0" applyNumberFormat="1" applyFill="1" applyBorder="1" applyAlignment="1">
      <alignment horizontal="center" vertical="center" wrapText="1"/>
    </xf>
    <xf numFmtId="164" fontId="0" fillId="5" borderId="31" xfId="0" applyNumberFormat="1" applyFill="1" applyBorder="1" applyAlignment="1">
      <alignment horizontal="center" vertical="center" wrapText="1"/>
    </xf>
    <xf numFmtId="164" fontId="0" fillId="5" borderId="19" xfId="0" applyNumberFormat="1" applyFill="1" applyBorder="1" applyAlignment="1">
      <alignment horizontal="center" vertical="center" wrapText="1"/>
    </xf>
    <xf numFmtId="164" fontId="0" fillId="5" borderId="81" xfId="0" applyNumberFormat="1" applyFill="1" applyBorder="1" applyAlignment="1">
      <alignment horizontal="center" vertical="center" wrapText="1"/>
    </xf>
    <xf numFmtId="164" fontId="0" fillId="5" borderId="30" xfId="0" applyNumberFormat="1" applyFill="1" applyBorder="1" applyAlignment="1">
      <alignment horizontal="center" vertical="center" wrapText="1"/>
    </xf>
    <xf numFmtId="164" fontId="0" fillId="5" borderId="47" xfId="0" applyNumberForma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6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strike val="0"/>
        <color rgb="FFFF0000"/>
      </font>
      <fill>
        <patternFill>
          <bgColor rgb="FFFFFF00"/>
        </patternFill>
      </fill>
    </dxf>
    <dxf>
      <font>
        <strike val="0"/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ocumenttasks/documenttask1.xml><?xml version="1.0" encoding="utf-8"?>
<Tasks xmlns="http://schemas.microsoft.com/office/tasks/2019/documenttasks">
  <Task id="{918CCE8D-F8E0-0746-8352-831BDF1BB656}">
    <Anchor>
      <Comment id="{5D1B5933-57AE-964F-9755-FCD594758659}"/>
    </Anchor>
    <History>
      <Event time="2026-06-20T10:54:34.87" id="{FD997A94-2836-0148-9488-DE818C1578CF}">
        <Attribution userId="S::duranti@infn.it::a004a01e-2e13-4acb-ac00-4642979f033b" userName="Matteo Duranti" userProvider="AD"/>
        <Anchor>
          <Comment id="{5D1B5933-57AE-964F-9755-FCD594758659}"/>
        </Anchor>
        <Create/>
      </Event>
      <Event time="2026-06-20T10:54:34.87" id="{CC0D7DA4-5A28-8E44-99CA-AC1D4F887E87}">
        <Attribution userId="S::duranti@infn.it::a004a01e-2e13-4acb-ac00-4642979f033b" userName="Matteo Duranti" userProvider="AD"/>
        <Anchor>
          <Comment id="{5D1B5933-57AE-964F-9755-FCD594758659}"/>
        </Anchor>
        <Assign userId="S::gargano@infn.it::d0940c83-ef2a-40fe-9394-abeb94dcaa94" userName="Fabio Gargano" userProvider="AD"/>
      </Event>
      <Event time="2026-06-20T10:54:34.87" id="{3D882D58-BDD7-DB44-8D2C-2AACA392DE0F}">
        <Attribution userId="S::duranti@infn.it::a004a01e-2e13-4acb-ac00-4642979f033b" userName="Matteo Duranti" userProvider="AD"/>
        <Anchor>
          <Comment id="{5D1B5933-57AE-964F-9755-FCD594758659}"/>
        </Anchor>
        <SetTitle title="@Fabio Gargano se accetti la mia modifica (togliere 'sta colonna), togliere anche qui"/>
      </Event>
    </History>
  </Task>
  <Task id="{7990C0BC-E6B7-8645-8D89-69241431417F}">
    <Anchor>
      <Comment id="{2E1EA373-2A16-664C-B22A-763938277BE0}"/>
    </Anchor>
    <History>
      <Event time="2026-06-20T10:52:33.83" id="{DE8AB3B4-B9F7-4341-87B5-2D446C9C2D29}">
        <Attribution userId="S::duranti@infn.it::a004a01e-2e13-4acb-ac00-4642979f033b" userName="Matteo Duranti" userProvider="AD"/>
        <Anchor>
          <Comment id="{2E1EA373-2A16-664C-B22A-763938277BE0}"/>
        </Anchor>
        <Create/>
      </Event>
      <Event time="2026-06-20T10:52:33.83" id="{9A174E00-315D-404B-95BB-A6BEAC75B299}">
        <Attribution userId="S::duranti@infn.it::a004a01e-2e13-4acb-ac00-4642979f033b" userName="Matteo Duranti" userProvider="AD"/>
        <Anchor>
          <Comment id="{2E1EA373-2A16-664C-B22A-763938277BE0}"/>
        </Anchor>
        <Assign userId="S::gargano@infn.it::d0940c83-ef2a-40fe-9394-abeb94dcaa94" userName="Fabio Gargano" userProvider="AD"/>
      </Event>
      <Event time="2026-06-20T10:52:33.83" id="{ADD91D43-AD70-F840-96D4-9991E1573816}">
        <Attribution userId="S::duranti@infn.it::a004a01e-2e13-4acb-ac00-4642979f033b" userName="Matteo Duranti" userProvider="AD"/>
        <Anchor>
          <Comment id="{2E1EA373-2A16-664C-B22A-763938277BE0}"/>
        </Anchor>
        <SetTitle title="@Fabio Gargano qui"/>
      </Event>
    </History>
  </Task>
</Tasks>
</file>

<file path=xl/persons/person.xml><?xml version="1.0" encoding="utf-8"?>
<personList xmlns="http://schemas.microsoft.com/office/spreadsheetml/2018/threadedcomments" xmlns:x="http://schemas.openxmlformats.org/spreadsheetml/2006/main">
  <person displayName="Fabio Gargano" id="{F6B93110-2301-0E4B-9C89-A50C7CF8EECD}" userId="gargano@infn.it" providerId="PeoplePicker"/>
  <person displayName="Matteo Duranti" id="{D00068B9-38FE-DD4A-9FDD-10220AF9E8BE}" userId="S::duranti@infn.it::a004a01e-2e13-4acb-ac00-4642979f033b" providerId="AD"/>
  <person displayName="Fabio Gargano" id="{0DCCE15A-37DB-1E4F-ABAE-13B71C613AAC}" userId="S::gargano@infn.it::d0940c83-ef2a-40fe-9394-abeb94dcaa94" providerId="AD"/>
</personList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90" dT="2026-06-20T10:54:34.92" personId="{D00068B9-38FE-DD4A-9FDD-10220AF9E8BE}" id="{5D1B5933-57AE-964F-9755-FCD594758659}">
    <text>@Fabio Gargano se accetti la mia modifica (togliere 'sta colonna), togliere anche qui</text>
    <mentions>
      <mention mentionpersonId="{F6B93110-2301-0E4B-9C89-A50C7CF8EECD}" mentionId="{504B5B7A-37A9-9346-9A6A-E15747FDF73D}" startIndex="0" length="14"/>
    </mentions>
  </threadedComment>
  <threadedComment ref="B95" dT="2026-06-20T10:52:33.84" personId="{D00068B9-38FE-DD4A-9FDD-10220AF9E8BE}" id="{2E1EA373-2A16-664C-B22A-763938277BE0}">
    <text>@Fabio Gargano qui</text>
    <mentions>
      <mention mentionpersonId="{F6B93110-2301-0E4B-9C89-A50C7CF8EECD}" mentionId="{77FA847D-612D-8140-95AE-BA84F6807C3B}" startIndex="0" length="14"/>
    </mentions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U75" dT="2026-06-19T14:08:40.77" personId="{0DCCE15A-37DB-1E4F-ABAE-13B71C613AAC}" id="{A7344140-C6C7-4598-8ECB-41B27F02C257}" done="1">
    <text>Formate della durata è errato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Relationship Id="rId4" Type="http://schemas.microsoft.com/office/2019/04/relationships/documenttask" Target="../documenttasks/documenttask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t1metria.cr.cnaf.infn.it/d/QbafK_b7z/resource-usage-per-experiment?orgId=18" TargetMode="External"/><Relationship Id="rId4" Type="http://schemas.microsoft.com/office/2017/10/relationships/threadedComment" Target="../threadedComments/threadedComment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3D790-3E9A-1A47-B290-A5245356FF7D}">
  <dimension ref="A1:D96"/>
  <sheetViews>
    <sheetView topLeftCell="A70" workbookViewId="0">
      <selection activeCell="A77" sqref="A77:B77"/>
    </sheetView>
  </sheetViews>
  <sheetFormatPr baseColWidth="10" defaultColWidth="8.6640625" defaultRowHeight="14" x14ac:dyDescent="0.15"/>
  <cols>
    <col min="1" max="1" width="30.83203125" style="5" customWidth="1"/>
    <col min="2" max="2" width="35.83203125" style="5" customWidth="1"/>
    <col min="3" max="3" width="120.83203125" style="5" customWidth="1"/>
    <col min="4" max="16384" width="8.6640625" style="5"/>
  </cols>
  <sheetData>
    <row r="1" spans="1:3" s="1" customFormat="1" ht="25" x14ac:dyDescent="0.25">
      <c r="A1" s="11" t="s">
        <v>0</v>
      </c>
      <c r="B1" s="11"/>
      <c r="C1" s="11"/>
    </row>
    <row r="2" spans="1:3" s="2" customFormat="1" ht="25" x14ac:dyDescent="0.25">
      <c r="A2" s="2" t="s">
        <v>1</v>
      </c>
    </row>
    <row r="3" spans="1:3" s="3" customFormat="1" ht="25" x14ac:dyDescent="0.25">
      <c r="A3" s="3" t="s">
        <v>2</v>
      </c>
    </row>
    <row r="4" spans="1:3" s="4" customFormat="1" ht="26" thickBot="1" x14ac:dyDescent="0.3"/>
    <row r="5" spans="1:3" ht="40" customHeight="1" x14ac:dyDescent="0.25">
      <c r="A5" s="246" t="str">
        <f>RichiesteDiCalcolo!K1</f>
        <v>STORICO RISORSE (Y0-5)</v>
      </c>
      <c r="B5" s="247"/>
      <c r="C5" s="166" t="s">
        <v>132</v>
      </c>
    </row>
    <row r="6" spans="1:3" ht="40" customHeight="1" x14ac:dyDescent="0.15">
      <c r="A6" s="164" t="str">
        <f>_xlfn.CONCAT(RichiesteDiCalcolo!K2:L2, " - ", RichiesteDiCalcolo!M2:N2, " [",RichiesteDiCalcolo!O2,"]")</f>
        <v>Batch - Richieste (pluriennali, annuali o temporanee) - CPU  [HS06]</v>
      </c>
      <c r="B6" s="6" t="s">
        <v>122</v>
      </c>
      <c r="C6" s="178"/>
    </row>
    <row r="7" spans="1:3" ht="40" customHeight="1" x14ac:dyDescent="0.15">
      <c r="A7" s="164" t="str">
        <f>_xlfn.CONCAT(RichiesteDiCalcolo!K3:L3, " - ", RichiesteDiCalcolo!M3:N3, " [",RichiesteDiCalcolo!O3,"]")</f>
        <v>Batch - Richieste (pluriennali, annuali o temporanee) - GPU  [GPU]</v>
      </c>
      <c r="B7" s="6" t="s">
        <v>136</v>
      </c>
      <c r="C7" s="178" t="s">
        <v>128</v>
      </c>
    </row>
    <row r="8" spans="1:3" ht="40" customHeight="1" x14ac:dyDescent="0.15">
      <c r="A8" s="164" t="str">
        <f>_xlfn.CONCAT(RichiesteDiCalcolo!K4:L4, " - ", RichiesteDiCalcolo!M4:N4, " [",RichiesteDiCalcolo!O4,"]")</f>
        <v>Batch - Richieste (pluriennali, annuali o temporanee) - DISCO Rotazionale + DISCO Veloce [TBN]</v>
      </c>
      <c r="B8" s="6" t="s">
        <v>123</v>
      </c>
      <c r="C8" s="178" t="s">
        <v>129</v>
      </c>
    </row>
    <row r="9" spans="1:3" ht="40" customHeight="1" x14ac:dyDescent="0.15">
      <c r="A9" s="164" t="str">
        <f>_xlfn.CONCAT(RichiesteDiCalcolo!K5:L5, " - ", RichiesteDiCalcolo!M5:N5, " [",RichiesteDiCalcolo!O5,"]")</f>
        <v>Batch - Richieste (pluriennali, annuali o temporanee) - TAPE [TB]</v>
      </c>
      <c r="B9" s="6" t="s">
        <v>124</v>
      </c>
      <c r="C9" s="178"/>
    </row>
    <row r="10" spans="1:3" ht="40" customHeight="1" x14ac:dyDescent="0.15">
      <c r="A10" s="164" t="str">
        <f>_xlfn.CONCAT(RichiesteDiCalcolo!K6:L6, " - ", RichiesteDiCalcolo!M6:N6, " [",RichiesteDiCalcolo!O6,"]")</f>
        <v>Cloud - Richieste (pluriennali, annuali o temporanee) - CPU  [core]</v>
      </c>
      <c r="B10" s="6" t="s">
        <v>125</v>
      </c>
      <c r="C10" s="178" t="s">
        <v>130</v>
      </c>
    </row>
    <row r="11" spans="1:3" ht="40" customHeight="1" x14ac:dyDescent="0.15">
      <c r="A11" s="164" t="str">
        <f>_xlfn.CONCAT(RichiesteDiCalcolo!K7:L7, " - ", RichiesteDiCalcolo!M7:N7, " [",RichiesteDiCalcolo!O7,"]")</f>
        <v xml:space="preserve"> Cloud - Richieste (pluriennali, annuali o temporanee) - GPU  [GPU]</v>
      </c>
      <c r="B11" s="6" t="s">
        <v>136</v>
      </c>
      <c r="C11" s="178" t="s">
        <v>128</v>
      </c>
    </row>
    <row r="12" spans="1:3" ht="40" customHeight="1" x14ac:dyDescent="0.15">
      <c r="A12" s="164" t="str">
        <f>_xlfn.CONCAT(RichiesteDiCalcolo!K8:L8, " - ", RichiesteDiCalcolo!M8:N8, " [",RichiesteDiCalcolo!O8,"]")</f>
        <v>Cloud - Richieste (pluriennali, annuali o temporanee) - DISCO Rotazionale + DISCO Veloce [TBN]</v>
      </c>
      <c r="B12" s="6" t="s">
        <v>126</v>
      </c>
      <c r="C12" s="181"/>
    </row>
    <row r="13" spans="1:3" ht="40" customHeight="1" x14ac:dyDescent="0.15">
      <c r="A13" s="164" t="str">
        <f>_xlfn.CONCAT(RichiesteDiCalcolo!K9:L9, " - ", RichiesteDiCalcolo!M9:N9, " [",RichiesteDiCalcolo!O9,"]")</f>
        <v>Cloud - Richieste (pluriennali, annuali o temporanee) - TAPE [TB]</v>
      </c>
      <c r="B13" s="6" t="s">
        <v>127</v>
      </c>
      <c r="C13" s="178" t="s">
        <v>131</v>
      </c>
    </row>
    <row r="14" spans="1:3" ht="40" customHeight="1" x14ac:dyDescent="0.15">
      <c r="A14" s="164" t="str">
        <f>_xlfn.CONCAT(RichiesteDiCalcolo!K10:L10, " - ", RichiesteDiCalcolo!M10:N10, " [",RichiesteDiCalcolo!O10,"]")</f>
        <v>CINECA - Richieste (annuali o temporanee) - CPU  [Mcore*hr]</v>
      </c>
      <c r="B14" s="6" t="s">
        <v>144</v>
      </c>
      <c r="C14" s="181"/>
    </row>
    <row r="15" spans="1:3" ht="40" customHeight="1" thickBot="1" x14ac:dyDescent="0.2">
      <c r="A15" s="165" t="str">
        <f>_xlfn.CONCAT(RichiesteDiCalcolo!K11:L11, " - ", RichiesteDiCalcolo!M11:N11, " [",RichiesteDiCalcolo!O11,"]")</f>
        <v>CINECA - Richieste (annuali o temporanee) - GPU [GPU*hr]</v>
      </c>
      <c r="B15" s="7" t="s">
        <v>145</v>
      </c>
      <c r="C15" s="180"/>
    </row>
    <row r="16" spans="1:3" s="4" customFormat="1" ht="26" thickBot="1" x14ac:dyDescent="0.3"/>
    <row r="17" spans="1:3" ht="40" customHeight="1" x14ac:dyDescent="0.25">
      <c r="A17" s="246" t="str">
        <f>RichiesteDiCalcolo!K16</f>
        <v>STIMA RICHIESTE FUTURE (Y0+4)</v>
      </c>
      <c r="B17" s="247"/>
      <c r="C17" s="166" t="s">
        <v>141</v>
      </c>
    </row>
    <row r="18" spans="1:3" ht="40" customHeight="1" x14ac:dyDescent="0.15">
      <c r="A18" s="164" t="str">
        <f>_xlfn.CONCAT(RichiesteDiCalcolo!K17:L17, " - ", RichiesteDiCalcolo!M17:N17, " [",RichiesteDiCalcolo!O17,"]")</f>
        <v>Batch - Richieste (pluriennali, annuali o temporanee) - CPU  [HS06]</v>
      </c>
      <c r="B18" s="6" t="s">
        <v>133</v>
      </c>
      <c r="C18" s="178"/>
    </row>
    <row r="19" spans="1:3" ht="40" customHeight="1" x14ac:dyDescent="0.15">
      <c r="A19" s="164" t="str">
        <f>_xlfn.CONCAT(RichiesteDiCalcolo!K18:L18, " - ", RichiesteDiCalcolo!M18:N18, " [",RichiesteDiCalcolo!O18,"]")</f>
        <v>Batch - Richieste (pluriennali, annuali o temporanee) - GPU  [GPU]</v>
      </c>
      <c r="B19" s="6" t="s">
        <v>137</v>
      </c>
      <c r="C19" s="178" t="s">
        <v>128</v>
      </c>
    </row>
    <row r="20" spans="1:3" ht="40" customHeight="1" x14ac:dyDescent="0.15">
      <c r="A20" s="164" t="str">
        <f>_xlfn.CONCAT(RichiesteDiCalcolo!K19:L19, " - ", RichiesteDiCalcolo!M19:N19, " [",RichiesteDiCalcolo!O19,"]")</f>
        <v>Batch - Richieste (pluriennali, annuali o temporanee) - DISCO Rotazionale + DISCO Veloce [TBN]</v>
      </c>
      <c r="B20" s="6" t="s">
        <v>134</v>
      </c>
      <c r="C20" s="178" t="s">
        <v>129</v>
      </c>
    </row>
    <row r="21" spans="1:3" ht="40" customHeight="1" x14ac:dyDescent="0.15">
      <c r="A21" s="164" t="str">
        <f>_xlfn.CONCAT(RichiesteDiCalcolo!K20:L20, " - ", RichiesteDiCalcolo!M20:N20, " [",RichiesteDiCalcolo!O20,"]")</f>
        <v>Batch - Richieste (pluriennali, annuali o temporanee) - TAPE [TB]</v>
      </c>
      <c r="B21" s="6" t="s">
        <v>135</v>
      </c>
      <c r="C21" s="178"/>
    </row>
    <row r="22" spans="1:3" ht="40" customHeight="1" x14ac:dyDescent="0.15">
      <c r="A22" s="164" t="str">
        <f>_xlfn.CONCAT(RichiesteDiCalcolo!K21:L21, " - ", RichiesteDiCalcolo!M21:N21, " [",RichiesteDiCalcolo!O21,"]")</f>
        <v>Cloud - Richieste (pluriennali, annuali o temporanee) - CPU  [core]</v>
      </c>
      <c r="B22" s="6" t="s">
        <v>138</v>
      </c>
      <c r="C22" s="178" t="s">
        <v>130</v>
      </c>
    </row>
    <row r="23" spans="1:3" ht="40" customHeight="1" x14ac:dyDescent="0.15">
      <c r="A23" s="164" t="str">
        <f>_xlfn.CONCAT(RichiesteDiCalcolo!K22:L22, " - ", RichiesteDiCalcolo!M22:N22, " [",RichiesteDiCalcolo!O22,"]")</f>
        <v xml:space="preserve"> Cloud - Richieste (pluriennali, annuali o temporanee) - GPU  [GPU]</v>
      </c>
      <c r="B23" s="6" t="s">
        <v>137</v>
      </c>
      <c r="C23" s="178" t="s">
        <v>128</v>
      </c>
    </row>
    <row r="24" spans="1:3" ht="40" customHeight="1" x14ac:dyDescent="0.15">
      <c r="A24" s="164" t="str">
        <f>_xlfn.CONCAT(RichiesteDiCalcolo!K23:L23, " - ", RichiesteDiCalcolo!M23:N23, " [",RichiesteDiCalcolo!O23,"]")</f>
        <v>Cloud - Richieste (pluriennali, annuali o temporanee) - DISCO Rotazionale + DISCO Veloce [TBN]</v>
      </c>
      <c r="B24" s="6" t="s">
        <v>139</v>
      </c>
      <c r="C24" s="181"/>
    </row>
    <row r="25" spans="1:3" ht="40" customHeight="1" x14ac:dyDescent="0.15">
      <c r="A25" s="164" t="str">
        <f>_xlfn.CONCAT(RichiesteDiCalcolo!K24:L24, " - ", RichiesteDiCalcolo!M24:N24, " [",RichiesteDiCalcolo!O24,"]")</f>
        <v>Cloud - Richieste (pluriennali, annuali o temporanee) - TAPE [TB]</v>
      </c>
      <c r="B25" s="6" t="s">
        <v>140</v>
      </c>
      <c r="C25" s="178" t="s">
        <v>131</v>
      </c>
    </row>
    <row r="26" spans="1:3" ht="40" customHeight="1" x14ac:dyDescent="0.15">
      <c r="A26" s="164" t="str">
        <f>_xlfn.CONCAT(RichiesteDiCalcolo!K25:L25, " - ", RichiesteDiCalcolo!M25:N25, " [",RichiesteDiCalcolo!O25,"]")</f>
        <v>CINECA - Richieste (annuali o temporanee) - CPU  [Mcore*hr]</v>
      </c>
      <c r="B26" s="6" t="s">
        <v>142</v>
      </c>
      <c r="C26" s="181"/>
    </row>
    <row r="27" spans="1:3" ht="40" customHeight="1" thickBot="1" x14ac:dyDescent="0.2">
      <c r="A27" s="165" t="str">
        <f>_xlfn.CONCAT(RichiesteDiCalcolo!K26:L26, " - ", RichiesteDiCalcolo!M26:N26, " [",RichiesteDiCalcolo!O26,"]")</f>
        <v>CINECA - Richieste (annuali o temporanee) - GPU [GPU*hr]</v>
      </c>
      <c r="B27" s="7" t="s">
        <v>143</v>
      </c>
      <c r="C27" s="180"/>
    </row>
    <row r="28" spans="1:3" s="4" customFormat="1" ht="26" thickBot="1" x14ac:dyDescent="0.3"/>
    <row r="29" spans="1:3" ht="40" customHeight="1" x14ac:dyDescent="0.25">
      <c r="A29" s="246" t="str">
        <f>RichiesteDiCalcolo!K29</f>
        <v>RIEPILOGO RICHIESTE FUTURE (Y0+4)</v>
      </c>
      <c r="B29" s="247"/>
      <c r="C29" s="166" t="s">
        <v>146</v>
      </c>
    </row>
    <row r="30" spans="1:3" ht="40" customHeight="1" x14ac:dyDescent="0.15">
      <c r="A30" s="164" t="str">
        <f>_xlfn.CONCAT(RichiesteDiCalcolo!K30:L30, " - ", RichiesteDiCalcolo!M30:N30, " [",RichiesteDiCalcolo!O30,"]")</f>
        <v>Batch - Richieste (pluriennali, annuali o temporanee) - CPU  [HS06]</v>
      </c>
      <c r="B30" s="6" t="s">
        <v>147</v>
      </c>
      <c r="C30" s="178" t="s">
        <v>157</v>
      </c>
    </row>
    <row r="31" spans="1:3" ht="40" customHeight="1" x14ac:dyDescent="0.15">
      <c r="A31" s="164" t="str">
        <f>_xlfn.CONCAT(RichiesteDiCalcolo!K31:L31, " - ", RichiesteDiCalcolo!M31:N31, " [",RichiesteDiCalcolo!O31,"]")</f>
        <v>Batch - Richieste (pluriennali, annuali o temporanee) - GPU  [GPU]</v>
      </c>
      <c r="B31" s="6" t="s">
        <v>148</v>
      </c>
      <c r="C31" s="178" t="s">
        <v>157</v>
      </c>
    </row>
    <row r="32" spans="1:3" ht="40" customHeight="1" x14ac:dyDescent="0.15">
      <c r="A32" s="164" t="str">
        <f>_xlfn.CONCAT(RichiesteDiCalcolo!K32:L32, " - ", RichiesteDiCalcolo!M32:N32, " [",RichiesteDiCalcolo!O32,"]")</f>
        <v>Batch - Richieste (pluriennali, annuali o temporanee) - DISCO Rotazionale + DISCO Veloce [TBN]</v>
      </c>
      <c r="B32" s="6" t="s">
        <v>149</v>
      </c>
      <c r="C32" s="178" t="s">
        <v>157</v>
      </c>
    </row>
    <row r="33" spans="1:3" ht="40" customHeight="1" x14ac:dyDescent="0.15">
      <c r="A33" s="164" t="str">
        <f>_xlfn.CONCAT(RichiesteDiCalcolo!K33:L33, " - ", RichiesteDiCalcolo!M33:N33, " [",RichiesteDiCalcolo!O33,"]")</f>
        <v>Batch - Richieste (pluriennali, annuali o temporanee) - TAPE [TB]</v>
      </c>
      <c r="B33" s="6" t="s">
        <v>150</v>
      </c>
      <c r="C33" s="178" t="s">
        <v>157</v>
      </c>
    </row>
    <row r="34" spans="1:3" ht="40" customHeight="1" x14ac:dyDescent="0.15">
      <c r="A34" s="164" t="str">
        <f>_xlfn.CONCAT(RichiesteDiCalcolo!K34:L34, " - ", RichiesteDiCalcolo!M34:N34, " [",RichiesteDiCalcolo!O34,"]")</f>
        <v>Cloud - Richieste (pluriennali, annuali o temporanee) - CPU  [core]</v>
      </c>
      <c r="B34" s="6" t="s">
        <v>151</v>
      </c>
      <c r="C34" s="178" t="s">
        <v>160</v>
      </c>
    </row>
    <row r="35" spans="1:3" ht="40" customHeight="1" x14ac:dyDescent="0.15">
      <c r="A35" s="164" t="str">
        <f>_xlfn.CONCAT(RichiesteDiCalcolo!K35:L35, " - ", RichiesteDiCalcolo!M35:N35, " [",RichiesteDiCalcolo!O35,"]")</f>
        <v xml:space="preserve"> Cloud - Richieste (pluriennali, annuali o temporanee) - GPU  [GPU]</v>
      </c>
      <c r="B35" s="6" t="s">
        <v>148</v>
      </c>
      <c r="C35" s="178" t="s">
        <v>161</v>
      </c>
    </row>
    <row r="36" spans="1:3" ht="40" customHeight="1" x14ac:dyDescent="0.15">
      <c r="A36" s="164" t="str">
        <f>_xlfn.CONCAT(RichiesteDiCalcolo!K36:L36, " - ", RichiesteDiCalcolo!M36:N36, " [",RichiesteDiCalcolo!O36,"]")</f>
        <v>Cloud - Richieste (pluriennali, annuali o temporanee) - DISCO Rotazionale + DISCO Veloce [TBN]</v>
      </c>
      <c r="B36" s="6" t="s">
        <v>152</v>
      </c>
      <c r="C36" s="178" t="s">
        <v>159</v>
      </c>
    </row>
    <row r="37" spans="1:3" ht="40" customHeight="1" x14ac:dyDescent="0.15">
      <c r="A37" s="164" t="str">
        <f>_xlfn.CONCAT(RichiesteDiCalcolo!K37:L37, " - ", RichiesteDiCalcolo!M37:N37, " [",RichiesteDiCalcolo!O37,"]")</f>
        <v>Cloud - Richieste (pluriennali, annuali o temporanee) - TAPE [TB]</v>
      </c>
      <c r="B37" s="6" t="s">
        <v>153</v>
      </c>
      <c r="C37" s="178" t="s">
        <v>157</v>
      </c>
    </row>
    <row r="38" spans="1:3" ht="40" customHeight="1" x14ac:dyDescent="0.15">
      <c r="A38" s="164" t="str">
        <f>_xlfn.CONCAT(RichiesteDiCalcolo!K38:L38, " - ", RichiesteDiCalcolo!M38:N38, " [",RichiesteDiCalcolo!O38,"]")</f>
        <v>CINECA - Richieste (annuali o temporanee) - CPU  [Mcore*hr]</v>
      </c>
      <c r="B38" s="6" t="s">
        <v>154</v>
      </c>
      <c r="C38" s="178" t="s">
        <v>158</v>
      </c>
    </row>
    <row r="39" spans="1:3" ht="40" customHeight="1" thickBot="1" x14ac:dyDescent="0.2">
      <c r="A39" s="165" t="str">
        <f>_xlfn.CONCAT(RichiesteDiCalcolo!K39:L39, " - ", RichiesteDiCalcolo!M39:N39, " [",RichiesteDiCalcolo!O39,"]")</f>
        <v>CINECA - Richieste (annuali o temporanee) - GPU [GPU*hr]</v>
      </c>
      <c r="B39" s="7" t="s">
        <v>155</v>
      </c>
      <c r="C39" s="180" t="s">
        <v>158</v>
      </c>
    </row>
    <row r="40" spans="1:3" s="4" customFormat="1" ht="26" thickBot="1" x14ac:dyDescent="0.3"/>
    <row r="41" spans="1:3" ht="40" customHeight="1" x14ac:dyDescent="0.25">
      <c r="A41" s="246" t="str">
        <f>RichiesteDiCalcolo!K42</f>
        <v>PLEDGE PREVISTO FUTURO (Y0+4)</v>
      </c>
      <c r="B41" s="247"/>
      <c r="C41" s="166" t="s">
        <v>162</v>
      </c>
    </row>
    <row r="42" spans="1:3" ht="40" customHeight="1" x14ac:dyDescent="0.15">
      <c r="A42" s="164" t="str">
        <f>_xlfn.CONCAT(RichiesteDiCalcolo!K43:L43, " - ", RichiesteDiCalcolo!M43:N43, " [",RichiesteDiCalcolo!O43,"]")</f>
        <v>Batch - Richieste (pluriennali, annuali o temporanee) - CPU  [HS06]</v>
      </c>
      <c r="B42" s="6" t="s">
        <v>163</v>
      </c>
      <c r="C42" s="178" t="s">
        <v>172</v>
      </c>
    </row>
    <row r="43" spans="1:3" ht="40" customHeight="1" x14ac:dyDescent="0.15">
      <c r="A43" s="164" t="str">
        <f>_xlfn.CONCAT(RichiesteDiCalcolo!K44:L44, " - ", RichiesteDiCalcolo!M44:N44, " [",RichiesteDiCalcolo!O44,"]")</f>
        <v>Batch - Richieste (pluriennali, annuali o temporanee) - GPU  [GPU]</v>
      </c>
      <c r="B43" s="6" t="s">
        <v>164</v>
      </c>
      <c r="C43" s="178" t="s">
        <v>172</v>
      </c>
    </row>
    <row r="44" spans="1:3" ht="40" customHeight="1" x14ac:dyDescent="0.15">
      <c r="A44" s="164" t="str">
        <f>_xlfn.CONCAT(RichiesteDiCalcolo!K45:L45, " - ", RichiesteDiCalcolo!M45:N45, " [",RichiesteDiCalcolo!O45,"]")</f>
        <v>Batch - Richieste (pluriennali, annuali o temporanee) - DISCO Rotazionale + DISCO Veloce [TBN]</v>
      </c>
      <c r="B44" s="6" t="s">
        <v>165</v>
      </c>
      <c r="C44" s="178" t="s">
        <v>172</v>
      </c>
    </row>
    <row r="45" spans="1:3" ht="40" customHeight="1" x14ac:dyDescent="0.15">
      <c r="A45" s="164" t="str">
        <f>_xlfn.CONCAT(RichiesteDiCalcolo!K46:L46, " - ", RichiesteDiCalcolo!M46:N46, " [",RichiesteDiCalcolo!O46,"]")</f>
        <v>Batch - Richieste (pluriennali, annuali o temporanee) - TAPE [TB]</v>
      </c>
      <c r="B45" s="6" t="s">
        <v>166</v>
      </c>
      <c r="C45" s="178" t="s">
        <v>172</v>
      </c>
    </row>
    <row r="46" spans="1:3" ht="40" customHeight="1" x14ac:dyDescent="0.15">
      <c r="A46" s="164" t="str">
        <f>_xlfn.CONCAT(RichiesteDiCalcolo!K47:L47, " - ", RichiesteDiCalcolo!M47:N47, " [",RichiesteDiCalcolo!O47,"]")</f>
        <v>Cloud - Richieste (pluriennali, annuali o temporanee) - CPU  [core]</v>
      </c>
      <c r="B46" s="6" t="s">
        <v>167</v>
      </c>
      <c r="C46" s="178" t="s">
        <v>173</v>
      </c>
    </row>
    <row r="47" spans="1:3" ht="40" customHeight="1" x14ac:dyDescent="0.15">
      <c r="A47" s="164" t="str">
        <f>_xlfn.CONCAT(RichiesteDiCalcolo!K48:L48, " - ", RichiesteDiCalcolo!M48:N48, " [",RichiesteDiCalcolo!O48,"]")</f>
        <v xml:space="preserve"> Cloud - Richieste (pluriennali, annuali o temporanee) - GPU  [GPU]</v>
      </c>
      <c r="B47" s="6" t="s">
        <v>164</v>
      </c>
      <c r="C47" s="178" t="s">
        <v>173</v>
      </c>
    </row>
    <row r="48" spans="1:3" ht="40" customHeight="1" x14ac:dyDescent="0.15">
      <c r="A48" s="164" t="str">
        <f>_xlfn.CONCAT(RichiesteDiCalcolo!K49:L49, " - ", RichiesteDiCalcolo!M49:N49, " [",RichiesteDiCalcolo!O49,"]")</f>
        <v>Cloud - Richieste (pluriennali, annuali o temporanee) - DISCO Rotazionale + DISCO Veloce [TBN]</v>
      </c>
      <c r="B48" s="6" t="s">
        <v>168</v>
      </c>
      <c r="C48" s="178" t="s">
        <v>172</v>
      </c>
    </row>
    <row r="49" spans="1:3" ht="40" customHeight="1" x14ac:dyDescent="0.15">
      <c r="A49" s="164" t="str">
        <f>_xlfn.CONCAT(RichiesteDiCalcolo!K50:L50, " - ", RichiesteDiCalcolo!M50:N50, " [",RichiesteDiCalcolo!O50,"]")</f>
        <v>Cloud - Richieste (pluriennali, annuali o temporanee) - TAPE [TB]</v>
      </c>
      <c r="B49" s="6" t="s">
        <v>169</v>
      </c>
      <c r="C49" s="178" t="s">
        <v>172</v>
      </c>
    </row>
    <row r="50" spans="1:3" ht="40" customHeight="1" x14ac:dyDescent="0.15">
      <c r="A50" s="164" t="str">
        <f>_xlfn.CONCAT(RichiesteDiCalcolo!K51:L51, " - ", RichiesteDiCalcolo!M51:N51, " [",RichiesteDiCalcolo!O51,"]")</f>
        <v>CINECA - Richieste (annuali o temporanee) - CPU  [Mcore*hr]</v>
      </c>
      <c r="B50" s="6" t="s">
        <v>170</v>
      </c>
      <c r="C50" s="178" t="s">
        <v>173</v>
      </c>
    </row>
    <row r="51" spans="1:3" ht="40" customHeight="1" thickBot="1" x14ac:dyDescent="0.2">
      <c r="A51" s="165" t="str">
        <f>_xlfn.CONCAT(RichiesteDiCalcolo!K52:L52, " - ", RichiesteDiCalcolo!M52:N52, " [",RichiesteDiCalcolo!O52,"]")</f>
        <v>CINECA - Richieste (annuali o temporanee) - GPU [GPU*hr]</v>
      </c>
      <c r="B51" s="7" t="s">
        <v>171</v>
      </c>
      <c r="C51" s="180" t="s">
        <v>173</v>
      </c>
    </row>
    <row r="52" spans="1:3" ht="26" customHeight="1" thickBot="1" x14ac:dyDescent="0.2">
      <c r="A52" s="8"/>
    </row>
    <row r="53" spans="1:3" s="259" customFormat="1" ht="50" customHeight="1" x14ac:dyDescent="0.25">
      <c r="A53" s="257" t="str">
        <f>RichiesteDiCalcolo!D55</f>
        <v>Batch - Richieste (pluriennali, annuali o temporanee)</v>
      </c>
      <c r="B53" s="258"/>
      <c r="C53" s="168" t="s">
        <v>191</v>
      </c>
    </row>
    <row r="54" spans="1:3" ht="40" customHeight="1" x14ac:dyDescent="0.15">
      <c r="A54" s="169" t="s">
        <v>6</v>
      </c>
      <c r="B54" s="170" t="s">
        <v>41</v>
      </c>
      <c r="C54" s="178" t="s">
        <v>7</v>
      </c>
    </row>
    <row r="55" spans="1:3" ht="40" customHeight="1" x14ac:dyDescent="0.15">
      <c r="A55" s="169" t="s">
        <v>179</v>
      </c>
      <c r="B55" s="170" t="s">
        <v>48</v>
      </c>
      <c r="C55" s="178" t="s">
        <v>175</v>
      </c>
    </row>
    <row r="56" spans="1:3" ht="40" customHeight="1" x14ac:dyDescent="0.15">
      <c r="A56" s="169" t="s">
        <v>13</v>
      </c>
      <c r="B56" s="170" t="s">
        <v>177</v>
      </c>
      <c r="C56" s="178" t="s">
        <v>178</v>
      </c>
    </row>
    <row r="57" spans="1:3" ht="40" customHeight="1" x14ac:dyDescent="0.15">
      <c r="A57" s="169" t="s">
        <v>180</v>
      </c>
      <c r="B57" s="170" t="s">
        <v>48</v>
      </c>
      <c r="C57" s="178" t="s">
        <v>181</v>
      </c>
    </row>
    <row r="58" spans="1:3" ht="40" customHeight="1" x14ac:dyDescent="0.15">
      <c r="A58" s="169" t="s">
        <v>75</v>
      </c>
      <c r="B58" s="170" t="s">
        <v>9</v>
      </c>
      <c r="C58" s="178" t="s">
        <v>182</v>
      </c>
    </row>
    <row r="59" spans="1:3" ht="40" customHeight="1" x14ac:dyDescent="0.15">
      <c r="A59" s="169" t="s">
        <v>47</v>
      </c>
      <c r="B59" s="170" t="s">
        <v>9</v>
      </c>
      <c r="C59" s="178" t="s">
        <v>183</v>
      </c>
    </row>
    <row r="60" spans="1:3" ht="40" customHeight="1" x14ac:dyDescent="0.15">
      <c r="A60" s="169" t="s">
        <v>10</v>
      </c>
      <c r="B60" s="170" t="s">
        <v>9</v>
      </c>
      <c r="C60" s="178" t="s">
        <v>184</v>
      </c>
    </row>
    <row r="61" spans="1:3" ht="40" customHeight="1" x14ac:dyDescent="0.15">
      <c r="A61" s="169" t="s">
        <v>11</v>
      </c>
      <c r="B61" s="170" t="s">
        <v>190</v>
      </c>
      <c r="C61" s="178" t="s">
        <v>192</v>
      </c>
    </row>
    <row r="62" spans="1:3" ht="40" customHeight="1" x14ac:dyDescent="0.15">
      <c r="A62" s="171" t="s">
        <v>186</v>
      </c>
      <c r="B62" s="172" t="s">
        <v>78</v>
      </c>
      <c r="C62" s="179" t="s">
        <v>193</v>
      </c>
    </row>
    <row r="63" spans="1:3" ht="40" customHeight="1" thickBot="1" x14ac:dyDescent="0.2">
      <c r="A63" s="173" t="s">
        <v>185</v>
      </c>
      <c r="B63" s="174" t="s">
        <v>187</v>
      </c>
      <c r="C63" s="180" t="s">
        <v>189</v>
      </c>
    </row>
    <row r="64" spans="1:3" ht="26" customHeight="1" thickBot="1" x14ac:dyDescent="0.2">
      <c r="A64" s="8"/>
    </row>
    <row r="65" spans="1:4" s="259" customFormat="1" ht="50" customHeight="1" x14ac:dyDescent="0.25">
      <c r="A65" s="257" t="str">
        <f>RichiesteDiCalcolo!D71</f>
        <v>Cloud - Richieste (pluriennali, annuali o temporanee)</v>
      </c>
      <c r="B65" s="258"/>
      <c r="C65" s="168" t="s">
        <v>174</v>
      </c>
    </row>
    <row r="66" spans="1:4" ht="40" customHeight="1" x14ac:dyDescent="0.15">
      <c r="A66" s="169" t="s">
        <v>6</v>
      </c>
      <c r="B66" s="170" t="s">
        <v>97</v>
      </c>
      <c r="C66" s="178" t="s">
        <v>196</v>
      </c>
    </row>
    <row r="67" spans="1:4" ht="40" customHeight="1" x14ac:dyDescent="0.15">
      <c r="A67" s="169" t="s">
        <v>179</v>
      </c>
      <c r="B67" s="170" t="s">
        <v>48</v>
      </c>
      <c r="C67" s="178" t="s">
        <v>175</v>
      </c>
    </row>
    <row r="68" spans="1:4" ht="40" customHeight="1" x14ac:dyDescent="0.15">
      <c r="A68" s="169" t="s">
        <v>13</v>
      </c>
      <c r="B68" s="170" t="s">
        <v>177</v>
      </c>
      <c r="C68" s="178" t="s">
        <v>197</v>
      </c>
    </row>
    <row r="69" spans="1:4" ht="40" customHeight="1" x14ac:dyDescent="0.15">
      <c r="A69" s="169" t="s">
        <v>180</v>
      </c>
      <c r="B69" s="170" t="s">
        <v>48</v>
      </c>
      <c r="C69" s="178" t="s">
        <v>181</v>
      </c>
    </row>
    <row r="70" spans="1:4" ht="40" customHeight="1" x14ac:dyDescent="0.15">
      <c r="A70" s="169" t="s">
        <v>75</v>
      </c>
      <c r="B70" s="170" t="s">
        <v>9</v>
      </c>
      <c r="C70" s="178" t="s">
        <v>182</v>
      </c>
    </row>
    <row r="71" spans="1:4" ht="40" customHeight="1" x14ac:dyDescent="0.15">
      <c r="A71" s="169" t="s">
        <v>47</v>
      </c>
      <c r="B71" s="170" t="s">
        <v>9</v>
      </c>
      <c r="C71" s="178" t="s">
        <v>183</v>
      </c>
    </row>
    <row r="72" spans="1:4" ht="40" customHeight="1" x14ac:dyDescent="0.15">
      <c r="A72" s="169" t="s">
        <v>10</v>
      </c>
      <c r="B72" s="170" t="s">
        <v>9</v>
      </c>
      <c r="C72" s="178" t="s">
        <v>184</v>
      </c>
    </row>
    <row r="73" spans="1:4" ht="40" customHeight="1" x14ac:dyDescent="0.15">
      <c r="A73" s="169" t="s">
        <v>11</v>
      </c>
      <c r="B73" s="170" t="s">
        <v>194</v>
      </c>
      <c r="C73" s="178" t="s">
        <v>195</v>
      </c>
    </row>
    <row r="74" spans="1:4" ht="40" customHeight="1" x14ac:dyDescent="0.15">
      <c r="A74" s="171" t="s">
        <v>186</v>
      </c>
      <c r="B74" s="172" t="s">
        <v>78</v>
      </c>
      <c r="C74" s="179" t="s">
        <v>188</v>
      </c>
    </row>
    <row r="75" spans="1:4" ht="40" customHeight="1" thickBot="1" x14ac:dyDescent="0.2">
      <c r="A75" s="173" t="s">
        <v>185</v>
      </c>
      <c r="B75" s="174" t="s">
        <v>187</v>
      </c>
      <c r="C75" s="180" t="s">
        <v>189</v>
      </c>
      <c r="D75" s="10"/>
    </row>
    <row r="76" spans="1:4" ht="28" customHeight="1" thickBot="1" x14ac:dyDescent="0.2">
      <c r="A76" s="9"/>
    </row>
    <row r="77" spans="1:4" ht="50" customHeight="1" x14ac:dyDescent="0.25">
      <c r="A77" s="257" t="str">
        <f>RichiesteDiCalcolo!D87</f>
        <v>CINECA - Richieste (annuali o temporanee)</v>
      </c>
      <c r="B77" s="258"/>
      <c r="C77" s="184" t="s">
        <v>211</v>
      </c>
    </row>
    <row r="78" spans="1:4" ht="40" customHeight="1" x14ac:dyDescent="0.15">
      <c r="A78" s="169" t="s">
        <v>6</v>
      </c>
      <c r="B78" s="170" t="s">
        <v>12</v>
      </c>
      <c r="C78" s="178" t="s">
        <v>209</v>
      </c>
    </row>
    <row r="79" spans="1:4" ht="40" customHeight="1" x14ac:dyDescent="0.15">
      <c r="A79" s="169" t="s">
        <v>201</v>
      </c>
      <c r="B79" s="170" t="s">
        <v>206</v>
      </c>
      <c r="C79" s="178" t="s">
        <v>199</v>
      </c>
    </row>
    <row r="80" spans="1:4" ht="40" customHeight="1" x14ac:dyDescent="0.15">
      <c r="A80" s="169" t="s">
        <v>202</v>
      </c>
      <c r="B80" s="170" t="s">
        <v>205</v>
      </c>
      <c r="C80" s="178" t="s">
        <v>200</v>
      </c>
    </row>
    <row r="81" spans="1:3" ht="40" customHeight="1" x14ac:dyDescent="0.15">
      <c r="A81" s="169" t="s">
        <v>13</v>
      </c>
      <c r="B81" s="170" t="s">
        <v>14</v>
      </c>
      <c r="C81" s="178" t="s">
        <v>210</v>
      </c>
    </row>
    <row r="82" spans="1:3" ht="40" customHeight="1" x14ac:dyDescent="0.15">
      <c r="A82" s="169" t="s">
        <v>203</v>
      </c>
      <c r="B82" s="170" t="s">
        <v>206</v>
      </c>
      <c r="C82" s="178" t="s">
        <v>199</v>
      </c>
    </row>
    <row r="83" spans="1:3" ht="40" customHeight="1" x14ac:dyDescent="0.15">
      <c r="A83" s="169" t="s">
        <v>204</v>
      </c>
      <c r="B83" s="170" t="s">
        <v>205</v>
      </c>
      <c r="C83" s="178" t="s">
        <v>200</v>
      </c>
    </row>
    <row r="84" spans="1:3" ht="40" customHeight="1" thickBot="1" x14ac:dyDescent="0.2">
      <c r="A84" s="182" t="s">
        <v>100</v>
      </c>
      <c r="B84" s="174" t="s">
        <v>207</v>
      </c>
      <c r="C84" s="181" t="s">
        <v>208</v>
      </c>
    </row>
    <row r="85" spans="1:3" ht="26" customHeight="1" thickBot="1" x14ac:dyDescent="0.2">
      <c r="A85" s="183"/>
      <c r="C85" s="183"/>
    </row>
    <row r="86" spans="1:3" ht="40" customHeight="1" x14ac:dyDescent="0.15">
      <c r="A86" s="167" t="s">
        <v>15</v>
      </c>
      <c r="B86" s="254" t="s">
        <v>156</v>
      </c>
      <c r="C86" s="255"/>
    </row>
    <row r="87" spans="1:3" ht="40" customHeight="1" x14ac:dyDescent="0.15">
      <c r="A87" s="176" t="s">
        <v>16</v>
      </c>
      <c r="B87" s="248" t="s">
        <v>17</v>
      </c>
      <c r="C87" s="249"/>
    </row>
    <row r="88" spans="1:3" ht="40" customHeight="1" x14ac:dyDescent="0.15">
      <c r="A88" s="176" t="s">
        <v>18</v>
      </c>
      <c r="B88" s="248" t="s">
        <v>19</v>
      </c>
      <c r="C88" s="249"/>
    </row>
    <row r="89" spans="1:3" ht="40" customHeight="1" x14ac:dyDescent="0.15">
      <c r="A89" s="176" t="s">
        <v>20</v>
      </c>
      <c r="B89" s="248" t="s">
        <v>21</v>
      </c>
      <c r="C89" s="249"/>
    </row>
    <row r="90" spans="1:3" ht="40" customHeight="1" x14ac:dyDescent="0.15">
      <c r="A90" s="176" t="s">
        <v>22</v>
      </c>
      <c r="B90" s="248" t="s">
        <v>23</v>
      </c>
      <c r="C90" s="249"/>
    </row>
    <row r="91" spans="1:3" ht="40" customHeight="1" x14ac:dyDescent="0.15">
      <c r="A91" s="176" t="s">
        <v>24</v>
      </c>
      <c r="B91" s="248" t="s">
        <v>25</v>
      </c>
      <c r="C91" s="249"/>
    </row>
    <row r="92" spans="1:3" ht="40" customHeight="1" x14ac:dyDescent="0.15">
      <c r="A92" s="176" t="s">
        <v>26</v>
      </c>
      <c r="B92" s="248" t="s">
        <v>27</v>
      </c>
      <c r="C92" s="249"/>
    </row>
    <row r="93" spans="1:3" ht="40" customHeight="1" x14ac:dyDescent="0.15">
      <c r="A93" s="176" t="s">
        <v>28</v>
      </c>
      <c r="B93" s="252" t="s">
        <v>29</v>
      </c>
      <c r="C93" s="253"/>
    </row>
    <row r="94" spans="1:3" ht="40" customHeight="1" x14ac:dyDescent="0.15">
      <c r="A94" s="176" t="s">
        <v>30</v>
      </c>
      <c r="B94" s="248" t="s">
        <v>31</v>
      </c>
      <c r="C94" s="249"/>
    </row>
    <row r="95" spans="1:3" ht="40" customHeight="1" thickBot="1" x14ac:dyDescent="0.2">
      <c r="A95" s="177" t="s">
        <v>32</v>
      </c>
      <c r="B95" s="250" t="s">
        <v>198</v>
      </c>
      <c r="C95" s="251"/>
    </row>
    <row r="96" spans="1:3" x14ac:dyDescent="0.15">
      <c r="A96" s="175"/>
    </row>
  </sheetData>
  <sheetProtection sheet="1" objects="1" scenarios="1" sort="0" autoFilter="0" pivotTables="0"/>
  <mergeCells count="17">
    <mergeCell ref="A53:B53"/>
    <mergeCell ref="A65:B65"/>
    <mergeCell ref="A77:B77"/>
    <mergeCell ref="A5:B5"/>
    <mergeCell ref="B94:C94"/>
    <mergeCell ref="B95:C95"/>
    <mergeCell ref="B88:C88"/>
    <mergeCell ref="B89:C89"/>
    <mergeCell ref="B90:C90"/>
    <mergeCell ref="B91:C91"/>
    <mergeCell ref="B92:C92"/>
    <mergeCell ref="B93:C93"/>
    <mergeCell ref="B87:C87"/>
    <mergeCell ref="A17:B17"/>
    <mergeCell ref="A29:B29"/>
    <mergeCell ref="B86:C86"/>
    <mergeCell ref="A41:B41"/>
  </mergeCells>
  <pageMargins left="0.7" right="0.7" top="0.75" bottom="0.75" header="0.3" footer="0.3"/>
  <pageSetup paperSize="9" orientation="portrait" horizontalDpi="0" verticalDpi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C57F2-9465-4547-A851-F35D9E9D5301}">
  <dimension ref="A1:H23"/>
  <sheetViews>
    <sheetView tabSelected="1" workbookViewId="0">
      <selection activeCell="I16" sqref="I16"/>
    </sheetView>
  </sheetViews>
  <sheetFormatPr baseColWidth="10" defaultColWidth="8.83203125" defaultRowHeight="15" x14ac:dyDescent="0.2"/>
  <cols>
    <col min="1" max="1" width="35.83203125" customWidth="1"/>
    <col min="2" max="3" width="25.83203125" customWidth="1"/>
    <col min="4" max="4" width="35.83203125" customWidth="1"/>
    <col min="5" max="6" width="25.83203125" customWidth="1"/>
    <col min="7" max="7" width="35.83203125" customWidth="1"/>
    <col min="8" max="8" width="25.83203125" customWidth="1"/>
    <col min="10" max="10" width="9.1640625" bestFit="1" customWidth="1"/>
  </cols>
  <sheetData>
    <row r="1" spans="1:8" ht="20" customHeight="1" thickBot="1" x14ac:dyDescent="0.3">
      <c r="A1" s="256" t="s">
        <v>49</v>
      </c>
      <c r="B1" s="256"/>
      <c r="D1" s="256" t="s">
        <v>66</v>
      </c>
      <c r="E1" s="256"/>
      <c r="G1" s="256" t="s">
        <v>71</v>
      </c>
      <c r="H1" s="256"/>
    </row>
    <row r="2" spans="1:8" ht="20" customHeight="1" thickBot="1" x14ac:dyDescent="0.25">
      <c r="A2" s="40"/>
      <c r="B2" s="161" t="s">
        <v>33</v>
      </c>
      <c r="D2" s="40"/>
      <c r="E2" s="161" t="s">
        <v>33</v>
      </c>
      <c r="G2" s="40"/>
      <c r="H2" s="161" t="s">
        <v>33</v>
      </c>
    </row>
    <row r="3" spans="1:8" ht="20" customHeight="1" thickBot="1" x14ac:dyDescent="0.25">
      <c r="A3" s="162" t="s">
        <v>3</v>
      </c>
      <c r="B3" s="41">
        <v>8</v>
      </c>
      <c r="D3" s="162" t="s">
        <v>69</v>
      </c>
      <c r="E3" s="163" t="s">
        <v>119</v>
      </c>
      <c r="G3" s="162" t="s">
        <v>53</v>
      </c>
      <c r="H3" s="41">
        <f>1000000*1000*0.000004</f>
        <v>4000</v>
      </c>
    </row>
    <row r="4" spans="1:8" ht="20" customHeight="1" thickBot="1" x14ac:dyDescent="0.25">
      <c r="A4" s="162" t="s">
        <v>50</v>
      </c>
      <c r="B4" s="41">
        <v>25000</v>
      </c>
      <c r="D4" s="162" t="s">
        <v>50</v>
      </c>
      <c r="E4" s="163" t="s">
        <v>119</v>
      </c>
      <c r="G4" s="162" t="s">
        <v>54</v>
      </c>
      <c r="H4" s="41">
        <v>0.95</v>
      </c>
    </row>
    <row r="5" spans="1:8" ht="20" customHeight="1" thickBot="1" x14ac:dyDescent="0.25">
      <c r="A5" s="162" t="s">
        <v>51</v>
      </c>
      <c r="B5" s="41">
        <v>100</v>
      </c>
      <c r="D5" s="162" t="s">
        <v>51</v>
      </c>
      <c r="E5" s="41">
        <f>1.5*B5</f>
        <v>150</v>
      </c>
    </row>
    <row r="6" spans="1:8" ht="20" customHeight="1" thickBot="1" x14ac:dyDescent="0.25">
      <c r="A6" s="162" t="s">
        <v>52</v>
      </c>
      <c r="B6" s="41">
        <v>200</v>
      </c>
      <c r="D6" s="162" t="s">
        <v>52</v>
      </c>
      <c r="E6" s="41">
        <f>1.5*B6</f>
        <v>300</v>
      </c>
    </row>
    <row r="7" spans="1:8" ht="20" customHeight="1" thickBot="1" x14ac:dyDescent="0.25">
      <c r="A7" s="162" t="s">
        <v>5</v>
      </c>
      <c r="B7" s="41">
        <v>10</v>
      </c>
      <c r="D7" s="162" t="s">
        <v>5</v>
      </c>
      <c r="E7" s="41">
        <v>10</v>
      </c>
    </row>
    <row r="8" spans="1:8" ht="20" customHeight="1" thickBot="1" x14ac:dyDescent="0.25"/>
    <row r="9" spans="1:8" ht="20" customHeight="1" thickBot="1" x14ac:dyDescent="0.3">
      <c r="A9" s="256" t="s">
        <v>56</v>
      </c>
      <c r="B9" s="256"/>
      <c r="D9" s="256" t="s">
        <v>67</v>
      </c>
      <c r="E9" s="256"/>
    </row>
    <row r="10" spans="1:8" ht="20" customHeight="1" thickBot="1" x14ac:dyDescent="0.25">
      <c r="A10" s="40"/>
      <c r="B10" s="161" t="s">
        <v>33</v>
      </c>
      <c r="D10" s="40"/>
      <c r="E10" s="161" t="s">
        <v>33</v>
      </c>
    </row>
    <row r="11" spans="1:8" ht="20" customHeight="1" thickBot="1" x14ac:dyDescent="0.25">
      <c r="A11" s="162" t="s">
        <v>58</v>
      </c>
      <c r="B11" s="41">
        <f>B3/4</f>
        <v>2</v>
      </c>
      <c r="D11" s="162" t="s">
        <v>70</v>
      </c>
      <c r="E11" s="41">
        <f>B3*10/4</f>
        <v>20</v>
      </c>
    </row>
    <row r="12" spans="1:8" ht="20" customHeight="1" thickBot="1" x14ac:dyDescent="0.25">
      <c r="A12" s="162" t="s">
        <v>59</v>
      </c>
      <c r="B12" s="41">
        <f>B4/5</f>
        <v>5000</v>
      </c>
      <c r="D12" s="162" t="s">
        <v>59</v>
      </c>
      <c r="E12" s="41">
        <f>B4/5</f>
        <v>5000</v>
      </c>
    </row>
    <row r="13" spans="1:8" ht="20" customHeight="1" thickBot="1" x14ac:dyDescent="0.25">
      <c r="A13" s="162" t="s">
        <v>60</v>
      </c>
      <c r="B13" s="41">
        <f>B5/5</f>
        <v>20</v>
      </c>
      <c r="D13" s="162" t="s">
        <v>60</v>
      </c>
      <c r="E13" s="41">
        <f>2*E5/5</f>
        <v>60</v>
      </c>
    </row>
    <row r="14" spans="1:8" ht="20" customHeight="1" thickBot="1" x14ac:dyDescent="0.25">
      <c r="A14" s="162" t="s">
        <v>61</v>
      </c>
      <c r="B14" s="41">
        <f>B6/5</f>
        <v>40</v>
      </c>
      <c r="D14" s="162" t="s">
        <v>61</v>
      </c>
      <c r="E14" s="41">
        <f>2*E6/5</f>
        <v>120</v>
      </c>
    </row>
    <row r="15" spans="1:8" ht="20" customHeight="1" thickBot="1" x14ac:dyDescent="0.25">
      <c r="A15" s="162" t="s">
        <v>62</v>
      </c>
      <c r="B15" s="41">
        <f>ROUND(B7/7,2)</f>
        <v>1.43</v>
      </c>
      <c r="D15" s="162" t="s">
        <v>62</v>
      </c>
      <c r="E15" s="41">
        <f>ROUND(E7/7,2)</f>
        <v>1.43</v>
      </c>
    </row>
    <row r="16" spans="1:8" ht="20" customHeight="1" thickBot="1" x14ac:dyDescent="0.25"/>
    <row r="17" spans="1:5" ht="20" customHeight="1" thickBot="1" x14ac:dyDescent="0.3">
      <c r="A17" s="256" t="s">
        <v>57</v>
      </c>
      <c r="B17" s="256"/>
      <c r="D17" s="256" t="s">
        <v>68</v>
      </c>
      <c r="E17" s="256"/>
    </row>
    <row r="18" spans="1:5" ht="20" customHeight="1" thickBot="1" x14ac:dyDescent="0.25">
      <c r="A18" s="40"/>
      <c r="B18" s="161" t="s">
        <v>33</v>
      </c>
      <c r="D18" s="40"/>
      <c r="E18" s="161" t="s">
        <v>33</v>
      </c>
    </row>
    <row r="19" spans="1:5" ht="20" customHeight="1" thickBot="1" x14ac:dyDescent="0.25">
      <c r="A19" s="162" t="s">
        <v>72</v>
      </c>
      <c r="B19" s="41">
        <f>ROUND(1.8*1000*B11/(365*24),2)</f>
        <v>0.41</v>
      </c>
      <c r="D19" s="162" t="s">
        <v>73</v>
      </c>
      <c r="E19" s="41">
        <f>ROUND(1.8*1000*E11/(365*24),2)</f>
        <v>4.1100000000000003</v>
      </c>
    </row>
    <row r="20" spans="1:5" ht="20" customHeight="1" thickBot="1" x14ac:dyDescent="0.25">
      <c r="A20" s="162" t="s">
        <v>63</v>
      </c>
      <c r="B20" s="41">
        <f>ROUND(1.8*B12/(365*24),2)</f>
        <v>1.03</v>
      </c>
      <c r="D20" s="162" t="s">
        <v>63</v>
      </c>
      <c r="E20" s="41">
        <f>ROUND(1.8*E12/(365*24),2)</f>
        <v>1.03</v>
      </c>
    </row>
    <row r="21" spans="1:5" ht="20" customHeight="1" thickBot="1" x14ac:dyDescent="0.25">
      <c r="A21" s="162" t="s">
        <v>64</v>
      </c>
      <c r="B21" s="41">
        <f>ROUND(1.825*24*30*B13/(365*24),2)</f>
        <v>3</v>
      </c>
      <c r="D21" s="162" t="s">
        <v>64</v>
      </c>
      <c r="E21" s="41">
        <f>ROUND(1.825*24*30*E13/(365*24),2)</f>
        <v>9</v>
      </c>
    </row>
    <row r="22" spans="1:5" ht="20" customHeight="1" thickBot="1" x14ac:dyDescent="0.25">
      <c r="A22" s="162" t="s">
        <v>65</v>
      </c>
      <c r="B22" s="41">
        <f>ROUND(1.825*24*30*B14/(365*24),2)</f>
        <v>6</v>
      </c>
      <c r="D22" s="162" t="s">
        <v>65</v>
      </c>
      <c r="E22" s="41">
        <f>ROUND(1.825*24*30*E14/(365*24),2)</f>
        <v>18</v>
      </c>
    </row>
    <row r="23" spans="1:5" ht="16" thickBot="1" x14ac:dyDescent="0.25">
      <c r="A23" s="162" t="s">
        <v>62</v>
      </c>
      <c r="B23" s="163" t="s">
        <v>119</v>
      </c>
      <c r="D23" s="162" t="s">
        <v>62</v>
      </c>
      <c r="E23" s="163" t="s">
        <v>119</v>
      </c>
    </row>
  </sheetData>
  <sheetProtection sheet="1" sort="0" autoFilter="0" pivotTables="0"/>
  <mergeCells count="7">
    <mergeCell ref="D17:E17"/>
    <mergeCell ref="G1:H1"/>
    <mergeCell ref="A1:B1"/>
    <mergeCell ref="A9:B9"/>
    <mergeCell ref="A17:B17"/>
    <mergeCell ref="D1:E1"/>
    <mergeCell ref="D9:E9"/>
  </mergeCell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AC127-EC6B-4F47-8974-1CD8F946111C}">
  <dimension ref="A1:BN108"/>
  <sheetViews>
    <sheetView topLeftCell="A82" workbookViewId="0">
      <selection activeCell="J91" sqref="J91:J101"/>
    </sheetView>
  </sheetViews>
  <sheetFormatPr baseColWidth="10" defaultColWidth="8.83203125" defaultRowHeight="15" x14ac:dyDescent="0.2"/>
  <cols>
    <col min="1" max="1" width="14.5" style="12" customWidth="1"/>
    <col min="2" max="2" width="26.33203125" style="12" customWidth="1"/>
    <col min="3" max="3" width="8.83203125" style="12" customWidth="1"/>
    <col min="4" max="21" width="20.83203125" style="12" customWidth="1"/>
    <col min="22" max="28" width="20.83203125" style="12" hidden="1" customWidth="1"/>
    <col min="29" max="32" width="25.83203125" style="12" hidden="1" customWidth="1"/>
    <col min="33" max="33" width="100.83203125" style="12" customWidth="1"/>
    <col min="34" max="34" width="8.83203125" style="12" customWidth="1"/>
    <col min="35" max="16384" width="8.83203125" style="12"/>
  </cols>
  <sheetData>
    <row r="1" spans="1:66" ht="35" customHeight="1" thickBot="1" x14ac:dyDescent="0.25">
      <c r="A1" s="191" t="s">
        <v>34</v>
      </c>
      <c r="B1" s="191"/>
      <c r="C1" s="33"/>
      <c r="D1" s="225" t="s">
        <v>44</v>
      </c>
      <c r="E1" s="225"/>
      <c r="F1" s="225"/>
      <c r="G1" s="225"/>
      <c r="H1" s="68" t="s">
        <v>102</v>
      </c>
      <c r="I1" s="69" t="s">
        <v>32</v>
      </c>
      <c r="K1" s="219" t="s">
        <v>105</v>
      </c>
      <c r="L1" s="220"/>
      <c r="M1" s="220"/>
      <c r="N1" s="220"/>
      <c r="O1" s="97" t="s">
        <v>102</v>
      </c>
      <c r="P1" s="150">
        <v>2022</v>
      </c>
      <c r="Q1" s="151">
        <f>P1+1</f>
        <v>2023</v>
      </c>
      <c r="R1" s="153">
        <f>Q1+1</f>
        <v>2024</v>
      </c>
      <c r="S1" s="153">
        <f>R1+1</f>
        <v>2025</v>
      </c>
      <c r="T1" s="152">
        <f>S1+1</f>
        <v>2026</v>
      </c>
    </row>
    <row r="2" spans="1:66" ht="19.5" customHeight="1" x14ac:dyDescent="0.2">
      <c r="A2" s="13" t="s">
        <v>35</v>
      </c>
      <c r="B2" s="28"/>
      <c r="C2" s="34"/>
      <c r="D2" s="226" t="str">
        <f>D55</f>
        <v>Batch - Richieste (pluriennali, annuali o temporanee)</v>
      </c>
      <c r="E2" s="227"/>
      <c r="F2" s="209" t="str">
        <f>E57</f>
        <v>CPU </v>
      </c>
      <c r="G2" s="209"/>
      <c r="H2" s="79" t="s">
        <v>55</v>
      </c>
      <c r="I2" s="64">
        <f>ROUND(F69,1)</f>
        <v>0</v>
      </c>
      <c r="K2" s="223" t="s">
        <v>212</v>
      </c>
      <c r="L2" s="224"/>
      <c r="M2" s="209" t="str">
        <f t="shared" ref="M2:M11" si="0">F2</f>
        <v>CPU </v>
      </c>
      <c r="N2" s="209"/>
      <c r="O2" s="81" t="str">
        <f>E58</f>
        <v>HS06</v>
      </c>
      <c r="P2" s="72"/>
      <c r="Q2" s="63"/>
      <c r="R2" s="63"/>
      <c r="S2" s="63"/>
      <c r="T2" s="67"/>
    </row>
    <row r="3" spans="1:66" ht="22.5" customHeight="1" x14ac:dyDescent="0.2">
      <c r="A3" s="13" t="s">
        <v>36</v>
      </c>
      <c r="B3" s="28"/>
      <c r="C3" s="34"/>
      <c r="D3" s="215" t="str">
        <f>D55</f>
        <v>Batch - Richieste (pluriennali, annuali o temporanee)</v>
      </c>
      <c r="E3" s="216"/>
      <c r="F3" s="197" t="str">
        <f>H57</f>
        <v>GPU </v>
      </c>
      <c r="G3" s="197"/>
      <c r="H3" s="79" t="s">
        <v>55</v>
      </c>
      <c r="I3" s="35">
        <f>ROUND(I69,1)</f>
        <v>0</v>
      </c>
      <c r="K3" s="215" t="s">
        <v>212</v>
      </c>
      <c r="L3" s="216"/>
      <c r="M3" s="197" t="str">
        <f t="shared" si="0"/>
        <v>GPU </v>
      </c>
      <c r="N3" s="197"/>
      <c r="O3" s="81" t="str">
        <f>H58</f>
        <v>GPU</v>
      </c>
      <c r="P3" s="73"/>
      <c r="Q3" s="21"/>
      <c r="R3" s="21"/>
      <c r="S3" s="21"/>
      <c r="T3" s="22"/>
    </row>
    <row r="4" spans="1:66" ht="20.25" customHeight="1" x14ac:dyDescent="0.2">
      <c r="A4" s="13" t="s">
        <v>37</v>
      </c>
      <c r="B4" s="28"/>
      <c r="C4" s="34"/>
      <c r="D4" s="215" t="str">
        <f>D55</f>
        <v>Batch - Richieste (pluriennali, annuali o temporanee)</v>
      </c>
      <c r="E4" s="216"/>
      <c r="F4" s="197" t="str">
        <f>_xlfn.CONCAT(K57," + ",M57)</f>
        <v>DISCO Rotazionale + DISCO Veloce</v>
      </c>
      <c r="G4" s="197"/>
      <c r="H4" s="79" t="s">
        <v>55</v>
      </c>
      <c r="I4" s="35">
        <f>L69+N69</f>
        <v>0</v>
      </c>
      <c r="K4" s="215" t="s">
        <v>212</v>
      </c>
      <c r="L4" s="216"/>
      <c r="M4" s="197" t="str">
        <f t="shared" si="0"/>
        <v>DISCO Rotazionale + DISCO Veloce</v>
      </c>
      <c r="N4" s="197"/>
      <c r="O4" s="81" t="str">
        <f>K58</f>
        <v>TBN</v>
      </c>
      <c r="P4" s="73"/>
      <c r="Q4" s="21"/>
      <c r="R4" s="21"/>
      <c r="S4" s="21"/>
      <c r="T4" s="22"/>
    </row>
    <row r="5" spans="1:66" ht="18" customHeight="1" x14ac:dyDescent="0.2">
      <c r="A5" s="13" t="s">
        <v>38</v>
      </c>
      <c r="B5" s="28"/>
      <c r="C5" s="34"/>
      <c r="D5" s="215" t="str">
        <f>D55</f>
        <v>Batch - Richieste (pluriennali, annuali o temporanee)</v>
      </c>
      <c r="E5" s="216"/>
      <c r="F5" s="197" t="str">
        <f>O57</f>
        <v>TAPE</v>
      </c>
      <c r="G5" s="197"/>
      <c r="H5" s="79" t="s">
        <v>55</v>
      </c>
      <c r="I5" s="35">
        <f>P69</f>
        <v>0</v>
      </c>
      <c r="K5" s="215" t="s">
        <v>212</v>
      </c>
      <c r="L5" s="216"/>
      <c r="M5" s="197" t="str">
        <f t="shared" si="0"/>
        <v>TAPE</v>
      </c>
      <c r="N5" s="197"/>
      <c r="O5" s="81" t="str">
        <f>O58</f>
        <v>TB</v>
      </c>
      <c r="P5" s="73"/>
      <c r="Q5" s="21"/>
      <c r="R5" s="21"/>
      <c r="S5" s="21"/>
      <c r="T5" s="22"/>
    </row>
    <row r="6" spans="1:66" ht="19.5" customHeight="1" x14ac:dyDescent="0.2">
      <c r="A6" s="13" t="s">
        <v>39</v>
      </c>
      <c r="B6" s="28"/>
      <c r="C6" s="34"/>
      <c r="D6" s="215" t="str">
        <f>D71</f>
        <v>Cloud - Richieste (pluriennali, annuali o temporanee)</v>
      </c>
      <c r="E6" s="216"/>
      <c r="F6" s="197" t="str">
        <f>E73</f>
        <v>CPU </v>
      </c>
      <c r="G6" s="197"/>
      <c r="H6" s="79" t="s">
        <v>55</v>
      </c>
      <c r="I6" s="35">
        <f>ROUND(F85,1)</f>
        <v>0</v>
      </c>
      <c r="K6" s="215" t="s">
        <v>213</v>
      </c>
      <c r="L6" s="216"/>
      <c r="M6" s="197" t="str">
        <f t="shared" si="0"/>
        <v>CPU </v>
      </c>
      <c r="N6" s="197"/>
      <c r="O6" s="81" t="str">
        <f>E74</f>
        <v>core</v>
      </c>
      <c r="P6" s="73"/>
      <c r="Q6" s="21"/>
      <c r="R6" s="21"/>
      <c r="S6" s="21"/>
      <c r="T6" s="22"/>
      <c r="BF6" s="15"/>
      <c r="BG6" s="15"/>
      <c r="BN6" s="15"/>
    </row>
    <row r="7" spans="1:66" ht="16" customHeight="1" x14ac:dyDescent="0.2">
      <c r="A7" s="34"/>
      <c r="B7" s="34"/>
      <c r="C7" s="34"/>
      <c r="D7" s="215" t="str">
        <f>D71</f>
        <v>Cloud - Richieste (pluriennali, annuali o temporanee)</v>
      </c>
      <c r="E7" s="216"/>
      <c r="F7" s="197" t="str">
        <f>H73</f>
        <v>GPU </v>
      </c>
      <c r="G7" s="197"/>
      <c r="H7" s="79" t="s">
        <v>55</v>
      </c>
      <c r="I7" s="35">
        <f>ROUND(I85,1)</f>
        <v>0</v>
      </c>
      <c r="K7" s="215" t="s">
        <v>215</v>
      </c>
      <c r="L7" s="216"/>
      <c r="M7" s="197" t="str">
        <f t="shared" si="0"/>
        <v>GPU </v>
      </c>
      <c r="N7" s="197"/>
      <c r="O7" s="81" t="str">
        <f>H74</f>
        <v>GPU</v>
      </c>
      <c r="P7" s="73"/>
      <c r="Q7" s="21"/>
      <c r="R7" s="21"/>
      <c r="S7" s="21"/>
      <c r="T7" s="22"/>
    </row>
    <row r="8" spans="1:66" s="15" customFormat="1" ht="18" customHeight="1" x14ac:dyDescent="0.2">
      <c r="D8" s="215" t="str">
        <f>D71</f>
        <v>Cloud - Richieste (pluriennali, annuali o temporanee)</v>
      </c>
      <c r="E8" s="216"/>
      <c r="F8" s="197" t="str">
        <f>_xlfn.CONCAT(K73," + ",M73)</f>
        <v>DISCO Rotazionale + DISCO Veloce</v>
      </c>
      <c r="G8" s="197"/>
      <c r="H8" s="79" t="s">
        <v>55</v>
      </c>
      <c r="I8" s="35">
        <f>L85+N85</f>
        <v>0</v>
      </c>
      <c r="K8" s="215" t="s">
        <v>213</v>
      </c>
      <c r="L8" s="216"/>
      <c r="M8" s="197" t="str">
        <f t="shared" si="0"/>
        <v>DISCO Rotazionale + DISCO Veloce</v>
      </c>
      <c r="N8" s="197"/>
      <c r="O8" s="81" t="str">
        <f>K74</f>
        <v>TBN</v>
      </c>
      <c r="P8" s="73"/>
      <c r="Q8" s="21"/>
      <c r="R8" s="21"/>
      <c r="S8" s="21"/>
      <c r="T8" s="22"/>
      <c r="AY8" s="12"/>
      <c r="AZ8" s="12"/>
      <c r="BA8" s="12"/>
      <c r="BB8" s="12"/>
      <c r="BC8" s="12"/>
      <c r="BD8" s="12"/>
      <c r="BF8" s="12"/>
      <c r="BG8" s="12"/>
      <c r="BH8" s="12"/>
      <c r="BI8" s="12"/>
      <c r="BJ8" s="12"/>
      <c r="BK8" s="12"/>
      <c r="BL8" s="12"/>
      <c r="BM8" s="12"/>
      <c r="BN8" s="12"/>
    </row>
    <row r="9" spans="1:66" ht="18.75" customHeight="1" x14ac:dyDescent="0.2">
      <c r="D9" s="215" t="str">
        <f>D71</f>
        <v>Cloud - Richieste (pluriennali, annuali o temporanee)</v>
      </c>
      <c r="E9" s="216"/>
      <c r="F9" s="197" t="str">
        <f>O73</f>
        <v>TAPE</v>
      </c>
      <c r="G9" s="197"/>
      <c r="H9" s="79" t="s">
        <v>55</v>
      </c>
      <c r="I9" s="35">
        <f>P85</f>
        <v>0</v>
      </c>
      <c r="K9" s="215" t="s">
        <v>213</v>
      </c>
      <c r="L9" s="216"/>
      <c r="M9" s="197" t="str">
        <f t="shared" si="0"/>
        <v>TAPE</v>
      </c>
      <c r="N9" s="197"/>
      <c r="O9" s="81" t="str">
        <f>O74</f>
        <v>TB</v>
      </c>
      <c r="P9" s="73"/>
      <c r="Q9" s="21"/>
      <c r="R9" s="21"/>
      <c r="S9" s="21"/>
      <c r="T9" s="22"/>
    </row>
    <row r="10" spans="1:66" ht="18.75" customHeight="1" x14ac:dyDescent="0.2">
      <c r="D10" s="215" t="str">
        <f>D87</f>
        <v>CINECA - Richieste (annuali o temporanee)</v>
      </c>
      <c r="E10" s="216"/>
      <c r="F10" s="197" t="str">
        <f>E89</f>
        <v>CPU </v>
      </c>
      <c r="G10" s="197"/>
      <c r="H10" s="79" t="s">
        <v>55</v>
      </c>
      <c r="I10" s="35">
        <f>F101</f>
        <v>0</v>
      </c>
      <c r="K10" s="215" t="s">
        <v>214</v>
      </c>
      <c r="L10" s="216"/>
      <c r="M10" s="197" t="str">
        <f t="shared" si="0"/>
        <v>CPU </v>
      </c>
      <c r="N10" s="197"/>
      <c r="O10" s="81" t="str">
        <f>E90</f>
        <v>Mcore*hr</v>
      </c>
      <c r="P10" s="73"/>
      <c r="Q10" s="21"/>
      <c r="R10" s="21"/>
      <c r="S10" s="21"/>
      <c r="T10" s="22"/>
    </row>
    <row r="11" spans="1:66" ht="18.75" customHeight="1" thickBot="1" x14ac:dyDescent="0.25">
      <c r="D11" s="213" t="str">
        <f>D87</f>
        <v>CINECA - Richieste (annuali o temporanee)</v>
      </c>
      <c r="E11" s="214"/>
      <c r="F11" s="201" t="str">
        <f>I89</f>
        <v>GPU</v>
      </c>
      <c r="G11" s="201"/>
      <c r="H11" s="80" t="s">
        <v>55</v>
      </c>
      <c r="I11" s="35">
        <f>J101</f>
        <v>0</v>
      </c>
      <c r="K11" s="213" t="s">
        <v>214</v>
      </c>
      <c r="L11" s="214"/>
      <c r="M11" s="201" t="str">
        <f t="shared" si="0"/>
        <v>GPU</v>
      </c>
      <c r="N11" s="201"/>
      <c r="O11" s="98" t="str">
        <f>I90</f>
        <v>GPU*hr</v>
      </c>
      <c r="P11" s="74"/>
      <c r="Q11" s="23"/>
      <c r="R11" s="23"/>
      <c r="S11" s="23"/>
      <c r="T11" s="24"/>
    </row>
    <row r="12" spans="1:66" ht="18.75" customHeight="1" thickBot="1" x14ac:dyDescent="0.25">
      <c r="I12" s="62">
        <f>SUM(I2:I8)</f>
        <v>0</v>
      </c>
      <c r="K12" s="212" t="s">
        <v>103</v>
      </c>
      <c r="L12" s="212"/>
      <c r="M12" s="212"/>
      <c r="N12" s="212"/>
      <c r="O12" s="212"/>
      <c r="P12" s="212"/>
      <c r="Q12" s="212"/>
      <c r="R12" s="212"/>
      <c r="S12" s="212"/>
      <c r="T12" s="212"/>
    </row>
    <row r="13" spans="1:66" ht="18.75" customHeight="1" x14ac:dyDescent="0.2">
      <c r="K13" s="211" t="s">
        <v>4</v>
      </c>
      <c r="L13" s="211"/>
      <c r="M13" s="211"/>
      <c r="N13" s="211"/>
      <c r="O13" s="211"/>
      <c r="P13" s="211"/>
      <c r="Q13" s="211"/>
      <c r="R13" s="211"/>
      <c r="S13" s="211"/>
      <c r="T13" s="211"/>
    </row>
    <row r="14" spans="1:66" ht="18.75" customHeight="1" x14ac:dyDescent="0.2">
      <c r="K14" s="210" t="s">
        <v>116</v>
      </c>
      <c r="L14" s="210"/>
      <c r="M14" s="210"/>
      <c r="N14" s="210"/>
      <c r="O14" s="210"/>
      <c r="P14" s="210"/>
      <c r="Q14" s="210"/>
      <c r="R14" s="210"/>
      <c r="S14" s="210"/>
      <c r="T14" s="210"/>
    </row>
    <row r="15" spans="1:66" ht="18.75" customHeight="1" thickBot="1" x14ac:dyDescent="0.25">
      <c r="K15" s="57"/>
      <c r="L15" s="85"/>
      <c r="M15" s="86"/>
      <c r="N15" s="86"/>
      <c r="O15" s="66"/>
      <c r="P15" s="66"/>
      <c r="Q15" s="66"/>
    </row>
    <row r="16" spans="1:66" ht="35" customHeight="1" thickBot="1" x14ac:dyDescent="0.25">
      <c r="K16" s="221" t="s">
        <v>104</v>
      </c>
      <c r="L16" s="222"/>
      <c r="M16" s="222"/>
      <c r="N16" s="222"/>
      <c r="O16" s="83" t="s">
        <v>102</v>
      </c>
      <c r="Q16" s="154">
        <v>2028</v>
      </c>
      <c r="R16" s="155">
        <f t="shared" ref="R16" si="1">Q16+1</f>
        <v>2029</v>
      </c>
      <c r="S16" s="155">
        <f t="shared" ref="S16" si="2">R16+1</f>
        <v>2030</v>
      </c>
      <c r="T16" s="152">
        <f t="shared" ref="T16" si="3">S16+1</f>
        <v>2031</v>
      </c>
    </row>
    <row r="17" spans="11:20" ht="18.75" customHeight="1" x14ac:dyDescent="0.2">
      <c r="K17" s="223" t="str">
        <f t="shared" ref="K17:K26" si="4">K2</f>
        <v>Batch - Richieste (pluriennali, annuali o temporanee)</v>
      </c>
      <c r="L17" s="224"/>
      <c r="M17" s="209" t="str">
        <f t="shared" ref="M17:M26" si="5">M2</f>
        <v>CPU </v>
      </c>
      <c r="N17" s="209"/>
      <c r="O17" s="84" t="str">
        <f t="shared" ref="O17:O26" si="6">O2</f>
        <v>HS06</v>
      </c>
      <c r="Q17" s="72"/>
      <c r="R17" s="63"/>
      <c r="S17" s="63"/>
      <c r="T17" s="67"/>
    </row>
    <row r="18" spans="11:20" ht="18.75" customHeight="1" x14ac:dyDescent="0.2">
      <c r="K18" s="215" t="str">
        <f t="shared" si="4"/>
        <v>Batch - Richieste (pluriennali, annuali o temporanee)</v>
      </c>
      <c r="L18" s="216"/>
      <c r="M18" s="197" t="str">
        <f t="shared" si="5"/>
        <v>GPU </v>
      </c>
      <c r="N18" s="197"/>
      <c r="O18" s="79" t="str">
        <f t="shared" si="6"/>
        <v>GPU</v>
      </c>
      <c r="Q18" s="73"/>
      <c r="R18" s="21"/>
      <c r="S18" s="21"/>
      <c r="T18" s="22"/>
    </row>
    <row r="19" spans="11:20" ht="18.75" customHeight="1" x14ac:dyDescent="0.2">
      <c r="K19" s="215" t="str">
        <f t="shared" si="4"/>
        <v>Batch - Richieste (pluriennali, annuali o temporanee)</v>
      </c>
      <c r="L19" s="216"/>
      <c r="M19" s="197" t="str">
        <f t="shared" si="5"/>
        <v>DISCO Rotazionale + DISCO Veloce</v>
      </c>
      <c r="N19" s="197"/>
      <c r="O19" s="79" t="str">
        <f t="shared" si="6"/>
        <v>TBN</v>
      </c>
      <c r="Q19" s="73"/>
      <c r="R19" s="21"/>
      <c r="S19" s="21"/>
      <c r="T19" s="22"/>
    </row>
    <row r="20" spans="11:20" ht="18.75" customHeight="1" x14ac:dyDescent="0.2">
      <c r="K20" s="215" t="str">
        <f t="shared" si="4"/>
        <v>Batch - Richieste (pluriennali, annuali o temporanee)</v>
      </c>
      <c r="L20" s="216"/>
      <c r="M20" s="197" t="str">
        <f t="shared" si="5"/>
        <v>TAPE</v>
      </c>
      <c r="N20" s="197"/>
      <c r="O20" s="79" t="str">
        <f t="shared" si="6"/>
        <v>TB</v>
      </c>
      <c r="Q20" s="73"/>
      <c r="R20" s="21"/>
      <c r="S20" s="21"/>
      <c r="T20" s="22"/>
    </row>
    <row r="21" spans="11:20" ht="18.75" customHeight="1" x14ac:dyDescent="0.2">
      <c r="K21" s="215" t="str">
        <f t="shared" si="4"/>
        <v>Cloud - Richieste (pluriennali, annuali o temporanee)</v>
      </c>
      <c r="L21" s="216"/>
      <c r="M21" s="197" t="str">
        <f t="shared" si="5"/>
        <v>CPU </v>
      </c>
      <c r="N21" s="197"/>
      <c r="O21" s="79" t="str">
        <f t="shared" si="6"/>
        <v>core</v>
      </c>
      <c r="Q21" s="73"/>
      <c r="R21" s="21"/>
      <c r="S21" s="21"/>
      <c r="T21" s="22"/>
    </row>
    <row r="22" spans="11:20" ht="18.75" customHeight="1" x14ac:dyDescent="0.2">
      <c r="K22" s="215" t="str">
        <f t="shared" si="4"/>
        <v xml:space="preserve"> Cloud - Richieste (pluriennali, annuali o temporanee)</v>
      </c>
      <c r="L22" s="216"/>
      <c r="M22" s="197" t="str">
        <f t="shared" si="5"/>
        <v>GPU </v>
      </c>
      <c r="N22" s="197"/>
      <c r="O22" s="79" t="str">
        <f t="shared" si="6"/>
        <v>GPU</v>
      </c>
      <c r="Q22" s="73"/>
      <c r="R22" s="21"/>
      <c r="S22" s="21"/>
      <c r="T22" s="22"/>
    </row>
    <row r="23" spans="11:20" ht="18.75" customHeight="1" x14ac:dyDescent="0.2">
      <c r="K23" s="215" t="str">
        <f t="shared" si="4"/>
        <v>Cloud - Richieste (pluriennali, annuali o temporanee)</v>
      </c>
      <c r="L23" s="216"/>
      <c r="M23" s="197" t="str">
        <f t="shared" si="5"/>
        <v>DISCO Rotazionale + DISCO Veloce</v>
      </c>
      <c r="N23" s="197"/>
      <c r="O23" s="79" t="str">
        <f t="shared" si="6"/>
        <v>TBN</v>
      </c>
      <c r="Q23" s="73"/>
      <c r="R23" s="21"/>
      <c r="S23" s="21"/>
      <c r="T23" s="22"/>
    </row>
    <row r="24" spans="11:20" ht="18.75" customHeight="1" x14ac:dyDescent="0.2">
      <c r="K24" s="215" t="str">
        <f t="shared" si="4"/>
        <v>Cloud - Richieste (pluriennali, annuali o temporanee)</v>
      </c>
      <c r="L24" s="216"/>
      <c r="M24" s="197" t="str">
        <f t="shared" si="5"/>
        <v>TAPE</v>
      </c>
      <c r="N24" s="197"/>
      <c r="O24" s="79" t="str">
        <f t="shared" si="6"/>
        <v>TB</v>
      </c>
      <c r="Q24" s="73"/>
      <c r="R24" s="21"/>
      <c r="S24" s="21"/>
      <c r="T24" s="22"/>
    </row>
    <row r="25" spans="11:20" ht="18.75" customHeight="1" x14ac:dyDescent="0.2">
      <c r="K25" s="215" t="str">
        <f t="shared" si="4"/>
        <v>CINECA - Richieste (annuali o temporanee)</v>
      </c>
      <c r="L25" s="216"/>
      <c r="M25" s="197" t="str">
        <f t="shared" si="5"/>
        <v>CPU </v>
      </c>
      <c r="N25" s="197"/>
      <c r="O25" s="79" t="str">
        <f t="shared" si="6"/>
        <v>Mcore*hr</v>
      </c>
      <c r="Q25" s="73"/>
      <c r="R25" s="21"/>
      <c r="S25" s="21"/>
      <c r="T25" s="22"/>
    </row>
    <row r="26" spans="11:20" ht="18.75" customHeight="1" thickBot="1" x14ac:dyDescent="0.25">
      <c r="K26" s="213" t="str">
        <f t="shared" si="4"/>
        <v>CINECA - Richieste (annuali o temporanee)</v>
      </c>
      <c r="L26" s="214"/>
      <c r="M26" s="201" t="str">
        <f t="shared" si="5"/>
        <v>GPU</v>
      </c>
      <c r="N26" s="201"/>
      <c r="O26" s="87" t="str">
        <f t="shared" si="6"/>
        <v>GPU*hr</v>
      </c>
      <c r="Q26" s="74"/>
      <c r="R26" s="23"/>
      <c r="S26" s="23"/>
      <c r="T26" s="24"/>
    </row>
    <row r="27" spans="11:20" ht="18.75" customHeight="1" x14ac:dyDescent="0.2">
      <c r="K27" s="210" t="s">
        <v>107</v>
      </c>
      <c r="L27" s="210"/>
      <c r="M27" s="210"/>
      <c r="N27" s="210"/>
      <c r="O27" s="210"/>
      <c r="P27" s="210"/>
      <c r="Q27" s="210"/>
      <c r="R27" s="210"/>
      <c r="S27" s="210"/>
      <c r="T27" s="210"/>
    </row>
    <row r="28" spans="11:20" ht="18.75" customHeight="1" thickBot="1" x14ac:dyDescent="0.25">
      <c r="K28" s="57"/>
      <c r="L28" s="88"/>
      <c r="M28" s="86"/>
      <c r="N28" s="86"/>
      <c r="O28" s="86"/>
      <c r="P28" s="66"/>
      <c r="Q28" s="66"/>
    </row>
    <row r="29" spans="11:20" ht="35" customHeight="1" thickBot="1" x14ac:dyDescent="0.25">
      <c r="K29" s="221" t="s">
        <v>114</v>
      </c>
      <c r="L29" s="222"/>
      <c r="M29" s="222"/>
      <c r="N29" s="222"/>
      <c r="O29" s="89" t="s">
        <v>102</v>
      </c>
      <c r="P29" s="150">
        <v>2027</v>
      </c>
      <c r="Q29" s="155">
        <f t="shared" ref="Q29:R29" si="7">P29+1</f>
        <v>2028</v>
      </c>
      <c r="R29" s="155">
        <f t="shared" si="7"/>
        <v>2029</v>
      </c>
      <c r="S29" s="155">
        <f t="shared" ref="S29" si="8">R29+1</f>
        <v>2030</v>
      </c>
      <c r="T29" s="156">
        <f t="shared" ref="T29" si="9">S29+1</f>
        <v>2031</v>
      </c>
    </row>
    <row r="30" spans="11:20" ht="18.75" customHeight="1" x14ac:dyDescent="0.2">
      <c r="K30" s="223" t="str">
        <f t="shared" ref="K30:K39" si="10">K17</f>
        <v>Batch - Richieste (pluriennali, annuali o temporanee)</v>
      </c>
      <c r="L30" s="224"/>
      <c r="M30" s="209" t="str">
        <f>M17</f>
        <v>CPU </v>
      </c>
      <c r="N30" s="209"/>
      <c r="O30" s="90" t="str">
        <f>O17</f>
        <v>HS06</v>
      </c>
      <c r="P30" s="158">
        <f>E69</f>
        <v>0</v>
      </c>
      <c r="Q30" s="157">
        <f>Q17+$AB$69</f>
        <v>0</v>
      </c>
      <c r="R30" s="94">
        <f>R17+$AB$69</f>
        <v>0</v>
      </c>
      <c r="S30" s="94">
        <f>S17+$AB$69</f>
        <v>0</v>
      </c>
      <c r="T30" s="93">
        <f>T17+$AB$69</f>
        <v>0</v>
      </c>
    </row>
    <row r="31" spans="11:20" ht="18.75" customHeight="1" x14ac:dyDescent="0.2">
      <c r="K31" s="215" t="str">
        <f t="shared" si="10"/>
        <v>Batch - Richieste (pluriennali, annuali o temporanee)</v>
      </c>
      <c r="L31" s="216"/>
      <c r="M31" s="197" t="str">
        <f t="shared" ref="M31:M39" si="11">M18</f>
        <v>GPU </v>
      </c>
      <c r="N31" s="197"/>
      <c r="O31" s="91" t="str">
        <f t="shared" ref="O31:O39" si="12">O18</f>
        <v>GPU</v>
      </c>
      <c r="P31" s="76">
        <f>H69</f>
        <v>0</v>
      </c>
      <c r="Q31" s="159">
        <f>Q18+$AC$69</f>
        <v>0</v>
      </c>
      <c r="R31" s="95">
        <f>R18+$AC$69</f>
        <v>0</v>
      </c>
      <c r="S31" s="95">
        <f>S18+$AC$69</f>
        <v>0</v>
      </c>
      <c r="T31" s="19">
        <f>T18+$AC$69</f>
        <v>0</v>
      </c>
    </row>
    <row r="32" spans="11:20" ht="18.75" customHeight="1" x14ac:dyDescent="0.2">
      <c r="K32" s="215" t="str">
        <f t="shared" si="10"/>
        <v>Batch - Richieste (pluriennali, annuali o temporanee)</v>
      </c>
      <c r="L32" s="216"/>
      <c r="M32" s="197" t="str">
        <f t="shared" si="11"/>
        <v>DISCO Rotazionale + DISCO Veloce</v>
      </c>
      <c r="N32" s="197"/>
      <c r="O32" s="91" t="str">
        <f t="shared" si="12"/>
        <v>TBN</v>
      </c>
      <c r="P32" s="76">
        <f>K69+M69</f>
        <v>0</v>
      </c>
      <c r="Q32" s="159">
        <f>Q19+$AD$69+$AE$69</f>
        <v>0</v>
      </c>
      <c r="R32" s="95">
        <f>R19+$AD$69+$AE$69</f>
        <v>0</v>
      </c>
      <c r="S32" s="95">
        <f>S19+$AD$69+$AE$69</f>
        <v>0</v>
      </c>
      <c r="T32" s="19">
        <f>T19+$AD$69+$AE$69</f>
        <v>0</v>
      </c>
    </row>
    <row r="33" spans="11:20" ht="18.75" customHeight="1" x14ac:dyDescent="0.2">
      <c r="K33" s="215" t="str">
        <f t="shared" si="10"/>
        <v>Batch - Richieste (pluriennali, annuali o temporanee)</v>
      </c>
      <c r="L33" s="216"/>
      <c r="M33" s="197" t="str">
        <f t="shared" si="11"/>
        <v>TAPE</v>
      </c>
      <c r="N33" s="197"/>
      <c r="O33" s="91" t="str">
        <f t="shared" si="12"/>
        <v>TB</v>
      </c>
      <c r="P33" s="76">
        <f>O69</f>
        <v>0</v>
      </c>
      <c r="Q33" s="159">
        <f>Q20+$AF$69</f>
        <v>0</v>
      </c>
      <c r="R33" s="95">
        <f>R20+$AF$69</f>
        <v>0</v>
      </c>
      <c r="S33" s="95">
        <f>S20+$AF$69</f>
        <v>0</v>
      </c>
      <c r="T33" s="19">
        <f>T20+$AF$69</f>
        <v>0</v>
      </c>
    </row>
    <row r="34" spans="11:20" ht="18.75" customHeight="1" x14ac:dyDescent="0.2">
      <c r="K34" s="215" t="str">
        <f t="shared" si="10"/>
        <v>Cloud - Richieste (pluriennali, annuali o temporanee)</v>
      </c>
      <c r="L34" s="216"/>
      <c r="M34" s="197" t="str">
        <f t="shared" si="11"/>
        <v>CPU </v>
      </c>
      <c r="N34" s="197"/>
      <c r="O34" s="91" t="str">
        <f t="shared" si="12"/>
        <v>core</v>
      </c>
      <c r="P34" s="76">
        <f>E85</f>
        <v>0</v>
      </c>
      <c r="Q34" s="159">
        <f>Q21+$AB$85</f>
        <v>0</v>
      </c>
      <c r="R34" s="95">
        <f>R21+$AB$85</f>
        <v>0</v>
      </c>
      <c r="S34" s="95">
        <f>S21+$AB$85</f>
        <v>0</v>
      </c>
      <c r="T34" s="19">
        <f>T21+$AB$85</f>
        <v>0</v>
      </c>
    </row>
    <row r="35" spans="11:20" ht="18.75" customHeight="1" x14ac:dyDescent="0.2">
      <c r="K35" s="215" t="str">
        <f t="shared" si="10"/>
        <v xml:space="preserve"> Cloud - Richieste (pluriennali, annuali o temporanee)</v>
      </c>
      <c r="L35" s="216"/>
      <c r="M35" s="197" t="str">
        <f t="shared" si="11"/>
        <v>GPU </v>
      </c>
      <c r="N35" s="197"/>
      <c r="O35" s="91" t="str">
        <f t="shared" si="12"/>
        <v>GPU</v>
      </c>
      <c r="P35" s="76">
        <f>H85</f>
        <v>0</v>
      </c>
      <c r="Q35" s="159">
        <f>Q22+$AC$85</f>
        <v>0</v>
      </c>
      <c r="R35" s="95">
        <f>R22+$AC$85</f>
        <v>0</v>
      </c>
      <c r="S35" s="95">
        <f>S22+$AC$85</f>
        <v>0</v>
      </c>
      <c r="T35" s="19">
        <f>T22+$AC$85</f>
        <v>0</v>
      </c>
    </row>
    <row r="36" spans="11:20" ht="18.75" customHeight="1" x14ac:dyDescent="0.2">
      <c r="K36" s="215" t="str">
        <f t="shared" si="10"/>
        <v>Cloud - Richieste (pluriennali, annuali o temporanee)</v>
      </c>
      <c r="L36" s="216"/>
      <c r="M36" s="197" t="str">
        <f t="shared" si="11"/>
        <v>DISCO Rotazionale + DISCO Veloce</v>
      </c>
      <c r="N36" s="197"/>
      <c r="O36" s="91" t="str">
        <f t="shared" si="12"/>
        <v>TBN</v>
      </c>
      <c r="P36" s="76">
        <f>K85+M85</f>
        <v>0</v>
      </c>
      <c r="Q36" s="159">
        <f>Q23+$AD$85+$AE$85</f>
        <v>0</v>
      </c>
      <c r="R36" s="95">
        <f>R23+$AD$85+$AE$85</f>
        <v>0</v>
      </c>
      <c r="S36" s="95">
        <f>S23+$AD$85+$AE$85</f>
        <v>0</v>
      </c>
      <c r="T36" s="19">
        <f>T23+$AD$85+$AE$85</f>
        <v>0</v>
      </c>
    </row>
    <row r="37" spans="11:20" ht="18.75" customHeight="1" x14ac:dyDescent="0.2">
      <c r="K37" s="215" t="str">
        <f t="shared" si="10"/>
        <v>Cloud - Richieste (pluriennali, annuali o temporanee)</v>
      </c>
      <c r="L37" s="216"/>
      <c r="M37" s="197" t="str">
        <f t="shared" si="11"/>
        <v>TAPE</v>
      </c>
      <c r="N37" s="197"/>
      <c r="O37" s="91" t="str">
        <f t="shared" si="12"/>
        <v>TB</v>
      </c>
      <c r="P37" s="76">
        <f>O85</f>
        <v>0</v>
      </c>
      <c r="Q37" s="159">
        <f>Q24+$AF$85</f>
        <v>0</v>
      </c>
      <c r="R37" s="95">
        <f>R24+$AF$85</f>
        <v>0</v>
      </c>
      <c r="S37" s="95">
        <f>S24+$AF$85</f>
        <v>0</v>
      </c>
      <c r="T37" s="19">
        <f>T24+$AF$85</f>
        <v>0</v>
      </c>
    </row>
    <row r="38" spans="11:20" ht="18.75" customHeight="1" x14ac:dyDescent="0.2">
      <c r="K38" s="215" t="str">
        <f t="shared" si="10"/>
        <v>CINECA - Richieste (annuali o temporanee)</v>
      </c>
      <c r="L38" s="216"/>
      <c r="M38" s="197" t="str">
        <f t="shared" si="11"/>
        <v>CPU </v>
      </c>
      <c r="N38" s="197"/>
      <c r="O38" s="91" t="str">
        <f t="shared" si="12"/>
        <v>Mcore*hr</v>
      </c>
      <c r="P38" s="76">
        <f>E101</f>
        <v>0</v>
      </c>
      <c r="Q38" s="159">
        <f t="shared" ref="Q38:T39" si="13">Q25</f>
        <v>0</v>
      </c>
      <c r="R38" s="95">
        <f t="shared" si="13"/>
        <v>0</v>
      </c>
      <c r="S38" s="95">
        <f t="shared" si="13"/>
        <v>0</v>
      </c>
      <c r="T38" s="19">
        <f t="shared" si="13"/>
        <v>0</v>
      </c>
    </row>
    <row r="39" spans="11:20" ht="18.75" customHeight="1" thickBot="1" x14ac:dyDescent="0.25">
      <c r="K39" s="213" t="str">
        <f t="shared" si="10"/>
        <v>CINECA - Richieste (annuali o temporanee)</v>
      </c>
      <c r="L39" s="214"/>
      <c r="M39" s="201" t="str">
        <f t="shared" si="11"/>
        <v>GPU</v>
      </c>
      <c r="N39" s="201"/>
      <c r="O39" s="92" t="str">
        <f t="shared" si="12"/>
        <v>GPU*hr</v>
      </c>
      <c r="P39" s="77">
        <f>I101</f>
        <v>0</v>
      </c>
      <c r="Q39" s="160">
        <f t="shared" si="13"/>
        <v>0</v>
      </c>
      <c r="R39" s="96">
        <f t="shared" si="13"/>
        <v>0</v>
      </c>
      <c r="S39" s="96">
        <f t="shared" si="13"/>
        <v>0</v>
      </c>
      <c r="T39" s="20">
        <f t="shared" si="13"/>
        <v>0</v>
      </c>
    </row>
    <row r="40" spans="11:20" ht="18.75" customHeight="1" x14ac:dyDescent="0.2">
      <c r="L40" s="65"/>
      <c r="M40" s="66"/>
      <c r="N40" s="66"/>
      <c r="O40" s="66"/>
      <c r="P40" s="66"/>
      <c r="Q40" s="66"/>
    </row>
    <row r="41" spans="11:20" ht="18.75" customHeight="1" thickBot="1" x14ac:dyDescent="0.25">
      <c r="K41" s="57"/>
      <c r="L41" s="85"/>
      <c r="M41" s="86"/>
      <c r="N41" s="86"/>
      <c r="O41" s="86"/>
      <c r="P41" s="66"/>
      <c r="Q41" s="66"/>
    </row>
    <row r="42" spans="11:20" ht="35" customHeight="1" thickBot="1" x14ac:dyDescent="0.25">
      <c r="K42" s="221" t="s">
        <v>106</v>
      </c>
      <c r="L42" s="222"/>
      <c r="M42" s="222"/>
      <c r="N42" s="222"/>
      <c r="O42" s="82" t="s">
        <v>102</v>
      </c>
      <c r="P42" s="150">
        <v>2027</v>
      </c>
      <c r="Q42" s="155">
        <f>P42+1</f>
        <v>2028</v>
      </c>
      <c r="R42" s="151">
        <f t="shared" ref="R42" si="14">Q42+1</f>
        <v>2029</v>
      </c>
      <c r="S42" s="155">
        <f t="shared" ref="S42" si="15">R42+1</f>
        <v>2030</v>
      </c>
      <c r="T42" s="156">
        <f t="shared" ref="T42" si="16">S42+1</f>
        <v>2031</v>
      </c>
    </row>
    <row r="43" spans="11:20" ht="18.75" customHeight="1" x14ac:dyDescent="0.2">
      <c r="K43" s="223" t="str">
        <f t="shared" ref="K43:K52" si="17">K17</f>
        <v>Batch - Richieste (pluriennali, annuali o temporanee)</v>
      </c>
      <c r="L43" s="224"/>
      <c r="M43" s="209" t="str">
        <f>M17</f>
        <v>CPU </v>
      </c>
      <c r="N43" s="209"/>
      <c r="O43" s="81" t="str">
        <f>O17</f>
        <v>HS06</v>
      </c>
      <c r="P43" s="75">
        <f t="shared" ref="P43:T46" si="18">$T2+P30</f>
        <v>0</v>
      </c>
      <c r="Q43" s="70">
        <f t="shared" si="18"/>
        <v>0</v>
      </c>
      <c r="R43" s="70">
        <f t="shared" si="18"/>
        <v>0</v>
      </c>
      <c r="S43" s="70">
        <f t="shared" si="18"/>
        <v>0</v>
      </c>
      <c r="T43" s="93">
        <f t="shared" si="18"/>
        <v>0</v>
      </c>
    </row>
    <row r="44" spans="11:20" ht="18.75" customHeight="1" x14ac:dyDescent="0.2">
      <c r="K44" s="215" t="str">
        <f t="shared" si="17"/>
        <v>Batch - Richieste (pluriennali, annuali o temporanee)</v>
      </c>
      <c r="L44" s="216"/>
      <c r="M44" s="197" t="str">
        <f t="shared" ref="M44:M52" si="19">M18</f>
        <v>GPU </v>
      </c>
      <c r="N44" s="197"/>
      <c r="O44" s="81" t="str">
        <f t="shared" ref="O44:O52" si="20">O18</f>
        <v>GPU</v>
      </c>
      <c r="P44" s="75">
        <f t="shared" si="18"/>
        <v>0</v>
      </c>
      <c r="Q44" s="70">
        <f t="shared" si="18"/>
        <v>0</v>
      </c>
      <c r="R44" s="70">
        <f t="shared" si="18"/>
        <v>0</v>
      </c>
      <c r="S44" s="70">
        <f t="shared" si="18"/>
        <v>0</v>
      </c>
      <c r="T44" s="71">
        <f t="shared" si="18"/>
        <v>0</v>
      </c>
    </row>
    <row r="45" spans="11:20" ht="18.75" customHeight="1" x14ac:dyDescent="0.2">
      <c r="K45" s="215" t="str">
        <f t="shared" si="17"/>
        <v>Batch - Richieste (pluriennali, annuali o temporanee)</v>
      </c>
      <c r="L45" s="216"/>
      <c r="M45" s="197" t="str">
        <f t="shared" si="19"/>
        <v>DISCO Rotazionale + DISCO Veloce</v>
      </c>
      <c r="N45" s="197"/>
      <c r="O45" s="81" t="str">
        <f t="shared" si="20"/>
        <v>TBN</v>
      </c>
      <c r="P45" s="75">
        <f t="shared" si="18"/>
        <v>0</v>
      </c>
      <c r="Q45" s="70">
        <f t="shared" si="18"/>
        <v>0</v>
      </c>
      <c r="R45" s="70">
        <f t="shared" si="18"/>
        <v>0</v>
      </c>
      <c r="S45" s="70">
        <f t="shared" si="18"/>
        <v>0</v>
      </c>
      <c r="T45" s="71">
        <f t="shared" si="18"/>
        <v>0</v>
      </c>
    </row>
    <row r="46" spans="11:20" ht="18.75" customHeight="1" x14ac:dyDescent="0.2">
      <c r="K46" s="215" t="str">
        <f t="shared" si="17"/>
        <v>Batch - Richieste (pluriennali, annuali o temporanee)</v>
      </c>
      <c r="L46" s="216"/>
      <c r="M46" s="197" t="str">
        <f t="shared" si="19"/>
        <v>TAPE</v>
      </c>
      <c r="N46" s="197"/>
      <c r="O46" s="81" t="str">
        <f t="shared" si="20"/>
        <v>TB</v>
      </c>
      <c r="P46" s="75">
        <f t="shared" si="18"/>
        <v>0</v>
      </c>
      <c r="Q46" s="70">
        <f t="shared" si="18"/>
        <v>0</v>
      </c>
      <c r="R46" s="70">
        <f t="shared" si="18"/>
        <v>0</v>
      </c>
      <c r="S46" s="70">
        <f t="shared" si="18"/>
        <v>0</v>
      </c>
      <c r="T46" s="71">
        <f t="shared" si="18"/>
        <v>0</v>
      </c>
    </row>
    <row r="47" spans="11:20" ht="18.75" customHeight="1" x14ac:dyDescent="0.2">
      <c r="K47" s="215" t="str">
        <f t="shared" si="17"/>
        <v>Cloud - Richieste (pluriennali, annuali o temporanee)</v>
      </c>
      <c r="L47" s="216"/>
      <c r="M47" s="197" t="str">
        <f t="shared" si="19"/>
        <v>CPU </v>
      </c>
      <c r="N47" s="197"/>
      <c r="O47" s="81" t="str">
        <f t="shared" si="20"/>
        <v>core</v>
      </c>
      <c r="P47" s="75">
        <f t="shared" ref="P47:T48" si="21">P34</f>
        <v>0</v>
      </c>
      <c r="Q47" s="70">
        <f t="shared" si="21"/>
        <v>0</v>
      </c>
      <c r="R47" s="70">
        <f t="shared" si="21"/>
        <v>0</v>
      </c>
      <c r="S47" s="70">
        <f t="shared" si="21"/>
        <v>0</v>
      </c>
      <c r="T47" s="71">
        <f t="shared" si="21"/>
        <v>0</v>
      </c>
    </row>
    <row r="48" spans="11:20" ht="18.75" customHeight="1" x14ac:dyDescent="0.2">
      <c r="K48" s="215" t="str">
        <f t="shared" si="17"/>
        <v xml:space="preserve"> Cloud - Richieste (pluriennali, annuali o temporanee)</v>
      </c>
      <c r="L48" s="216"/>
      <c r="M48" s="197" t="str">
        <f t="shared" si="19"/>
        <v>GPU </v>
      </c>
      <c r="N48" s="197"/>
      <c r="O48" s="81" t="str">
        <f t="shared" si="20"/>
        <v>GPU</v>
      </c>
      <c r="P48" s="75">
        <f t="shared" si="21"/>
        <v>0</v>
      </c>
      <c r="Q48" s="70">
        <f t="shared" si="21"/>
        <v>0</v>
      </c>
      <c r="R48" s="70">
        <f t="shared" si="21"/>
        <v>0</v>
      </c>
      <c r="S48" s="70">
        <f t="shared" si="21"/>
        <v>0</v>
      </c>
      <c r="T48" s="71">
        <f t="shared" si="21"/>
        <v>0</v>
      </c>
    </row>
    <row r="49" spans="4:33" ht="18.75" customHeight="1" x14ac:dyDescent="0.2">
      <c r="K49" s="215" t="str">
        <f t="shared" si="17"/>
        <v>Cloud - Richieste (pluriennali, annuali o temporanee)</v>
      </c>
      <c r="L49" s="216"/>
      <c r="M49" s="197" t="str">
        <f t="shared" si="19"/>
        <v>DISCO Rotazionale + DISCO Veloce</v>
      </c>
      <c r="N49" s="197"/>
      <c r="O49" s="81" t="str">
        <f t="shared" si="20"/>
        <v>TBN</v>
      </c>
      <c r="P49" s="75">
        <f t="shared" ref="P49:T50" si="22">$T8+P36</f>
        <v>0</v>
      </c>
      <c r="Q49" s="70">
        <f t="shared" si="22"/>
        <v>0</v>
      </c>
      <c r="R49" s="70">
        <f t="shared" si="22"/>
        <v>0</v>
      </c>
      <c r="S49" s="70">
        <f t="shared" si="22"/>
        <v>0</v>
      </c>
      <c r="T49" s="71">
        <f t="shared" si="22"/>
        <v>0</v>
      </c>
    </row>
    <row r="50" spans="4:33" ht="18.75" customHeight="1" x14ac:dyDescent="0.2">
      <c r="K50" s="215" t="str">
        <f t="shared" si="17"/>
        <v>Cloud - Richieste (pluriennali, annuali o temporanee)</v>
      </c>
      <c r="L50" s="216"/>
      <c r="M50" s="197" t="str">
        <f t="shared" si="19"/>
        <v>TAPE</v>
      </c>
      <c r="N50" s="197"/>
      <c r="O50" s="81" t="str">
        <f t="shared" si="20"/>
        <v>TB</v>
      </c>
      <c r="P50" s="75">
        <f t="shared" si="22"/>
        <v>0</v>
      </c>
      <c r="Q50" s="70">
        <f t="shared" si="22"/>
        <v>0</v>
      </c>
      <c r="R50" s="70">
        <f t="shared" si="22"/>
        <v>0</v>
      </c>
      <c r="S50" s="70">
        <f t="shared" si="22"/>
        <v>0</v>
      </c>
      <c r="T50" s="71">
        <f t="shared" si="22"/>
        <v>0</v>
      </c>
    </row>
    <row r="51" spans="4:33" ht="18.75" customHeight="1" x14ac:dyDescent="0.2">
      <c r="K51" s="215" t="str">
        <f t="shared" si="17"/>
        <v>CINECA - Richieste (annuali o temporanee)</v>
      </c>
      <c r="L51" s="216"/>
      <c r="M51" s="197" t="str">
        <f t="shared" si="19"/>
        <v>CPU </v>
      </c>
      <c r="N51" s="197"/>
      <c r="O51" s="81" t="str">
        <f t="shared" si="20"/>
        <v>Mcore*hr</v>
      </c>
      <c r="P51" s="75">
        <f t="shared" ref="P51:T52" si="23">P38</f>
        <v>0</v>
      </c>
      <c r="Q51" s="70">
        <f t="shared" si="23"/>
        <v>0</v>
      </c>
      <c r="R51" s="70">
        <f t="shared" si="23"/>
        <v>0</v>
      </c>
      <c r="S51" s="70">
        <f t="shared" si="23"/>
        <v>0</v>
      </c>
      <c r="T51" s="71">
        <f t="shared" si="23"/>
        <v>0</v>
      </c>
    </row>
    <row r="52" spans="4:33" ht="18.75" customHeight="1" thickBot="1" x14ac:dyDescent="0.25">
      <c r="K52" s="213" t="str">
        <f t="shared" si="17"/>
        <v>CINECA - Richieste (annuali o temporanee)</v>
      </c>
      <c r="L52" s="214"/>
      <c r="M52" s="201" t="str">
        <f t="shared" si="19"/>
        <v>GPU</v>
      </c>
      <c r="N52" s="201"/>
      <c r="O52" s="98" t="str">
        <f t="shared" si="20"/>
        <v>GPU*hr</v>
      </c>
      <c r="P52" s="77">
        <f t="shared" si="23"/>
        <v>0</v>
      </c>
      <c r="Q52" s="18">
        <f t="shared" si="23"/>
        <v>0</v>
      </c>
      <c r="R52" s="18">
        <f t="shared" si="23"/>
        <v>0</v>
      </c>
      <c r="S52" s="18">
        <f t="shared" si="23"/>
        <v>0</v>
      </c>
      <c r="T52" s="20">
        <f t="shared" si="23"/>
        <v>0</v>
      </c>
    </row>
    <row r="53" spans="4:33" ht="18.75" customHeight="1" x14ac:dyDescent="0.2">
      <c r="K53" s="65"/>
      <c r="L53" s="66"/>
      <c r="M53" s="66"/>
      <c r="N53" s="66"/>
      <c r="O53" s="66"/>
      <c r="P53" s="66"/>
    </row>
    <row r="54" spans="4:33" ht="18.75" customHeight="1" x14ac:dyDescent="0.2"/>
    <row r="55" spans="4:33" ht="22" x14ac:dyDescent="0.3">
      <c r="D55" s="202" t="s">
        <v>212</v>
      </c>
      <c r="E55" s="202"/>
      <c r="F55" s="202"/>
      <c r="G55" s="202"/>
      <c r="H55" s="202"/>
      <c r="I55" s="202"/>
      <c r="J55" s="202"/>
      <c r="K55" s="202"/>
      <c r="L55" s="202"/>
      <c r="M55" s="202"/>
      <c r="N55" s="202"/>
      <c r="O55" s="202"/>
      <c r="P55" s="202"/>
      <c r="Q55" s="202"/>
      <c r="R55" s="202"/>
      <c r="S55" s="202"/>
      <c r="T55" s="202"/>
      <c r="U55" s="202"/>
      <c r="V55" s="202"/>
      <c r="W55" s="202"/>
      <c r="X55" s="202"/>
      <c r="Y55" s="202"/>
      <c r="Z55" s="36"/>
    </row>
    <row r="56" spans="4:33" ht="15" customHeight="1" thickBot="1" x14ac:dyDescent="0.25">
      <c r="D56" s="14" t="s">
        <v>117</v>
      </c>
      <c r="V56" s="218" t="s">
        <v>99</v>
      </c>
      <c r="W56" s="218"/>
      <c r="X56" s="218"/>
      <c r="Y56" s="218"/>
      <c r="Z56" s="218"/>
      <c r="AA56" s="218"/>
      <c r="AB56" s="218"/>
      <c r="AC56" s="218"/>
      <c r="AD56" s="218"/>
      <c r="AE56" s="218"/>
      <c r="AF56" s="218"/>
    </row>
    <row r="57" spans="4:33" ht="35" customHeight="1" thickBot="1" x14ac:dyDescent="0.25">
      <c r="D57" s="194" t="str">
        <f>D55</f>
        <v>Batch - Richieste (pluriennali, annuali o temporanee)</v>
      </c>
      <c r="E57" s="195" t="s">
        <v>40</v>
      </c>
      <c r="F57" s="196"/>
      <c r="G57" s="16" t="s">
        <v>46</v>
      </c>
      <c r="H57" s="195" t="s">
        <v>88</v>
      </c>
      <c r="I57" s="196"/>
      <c r="J57" s="16" t="s">
        <v>46</v>
      </c>
      <c r="K57" s="192" t="s">
        <v>75</v>
      </c>
      <c r="L57" s="193"/>
      <c r="M57" s="192" t="s">
        <v>47</v>
      </c>
      <c r="N57" s="193"/>
      <c r="O57" s="192" t="s">
        <v>10</v>
      </c>
      <c r="P57" s="193"/>
      <c r="Q57" s="100" t="s">
        <v>11</v>
      </c>
      <c r="R57" s="58" t="s">
        <v>76</v>
      </c>
      <c r="S57" s="111" t="s">
        <v>77</v>
      </c>
      <c r="T57" s="112" t="s">
        <v>115</v>
      </c>
      <c r="U57" s="100" t="s">
        <v>79</v>
      </c>
      <c r="V57" s="54" t="s">
        <v>86</v>
      </c>
      <c r="W57" s="54" t="s">
        <v>82</v>
      </c>
      <c r="X57" s="54" t="s">
        <v>92</v>
      </c>
      <c r="Y57" s="54" t="s">
        <v>83</v>
      </c>
      <c r="Z57" s="54" t="s">
        <v>84</v>
      </c>
      <c r="AA57" s="54" t="s">
        <v>85</v>
      </c>
      <c r="AB57" s="54" t="s">
        <v>108</v>
      </c>
      <c r="AC57" s="54" t="s">
        <v>109</v>
      </c>
      <c r="AD57" s="54" t="s">
        <v>110</v>
      </c>
      <c r="AE57" s="54" t="s">
        <v>111</v>
      </c>
      <c r="AF57" s="54" t="s">
        <v>112</v>
      </c>
      <c r="AG57" s="195" t="s">
        <v>101</v>
      </c>
    </row>
    <row r="58" spans="4:33" ht="35" customHeight="1" thickBot="1" x14ac:dyDescent="0.25">
      <c r="D58" s="194"/>
      <c r="E58" s="102" t="s">
        <v>41</v>
      </c>
      <c r="F58" s="108" t="s">
        <v>42</v>
      </c>
      <c r="G58" s="104" t="s">
        <v>74</v>
      </c>
      <c r="H58" s="102" t="s">
        <v>13</v>
      </c>
      <c r="I58" s="108" t="s">
        <v>42</v>
      </c>
      <c r="J58" s="104" t="s">
        <v>89</v>
      </c>
      <c r="K58" s="103" t="s">
        <v>113</v>
      </c>
      <c r="L58" s="104" t="s">
        <v>42</v>
      </c>
      <c r="M58" s="105" t="s">
        <v>113</v>
      </c>
      <c r="N58" s="106" t="s">
        <v>42</v>
      </c>
      <c r="O58" s="105" t="s">
        <v>9</v>
      </c>
      <c r="P58" s="106" t="s">
        <v>42</v>
      </c>
      <c r="Q58" s="59" t="s">
        <v>81</v>
      </c>
      <c r="R58" s="114" t="s">
        <v>78</v>
      </c>
      <c r="S58" s="103" t="s">
        <v>78</v>
      </c>
      <c r="T58" s="101" t="s">
        <v>78</v>
      </c>
      <c r="U58" s="59" t="s">
        <v>80</v>
      </c>
      <c r="V58" s="54" t="s">
        <v>80</v>
      </c>
      <c r="W58" s="54" t="s">
        <v>87</v>
      </c>
      <c r="X58" s="54" t="s">
        <v>93</v>
      </c>
      <c r="Y58" s="54" t="s">
        <v>95</v>
      </c>
      <c r="Z58" s="54" t="s">
        <v>95</v>
      </c>
      <c r="AA58" s="54" t="s">
        <v>94</v>
      </c>
      <c r="AB58" s="54" t="s">
        <v>41</v>
      </c>
      <c r="AC58" s="54" t="s">
        <v>13</v>
      </c>
      <c r="AD58" s="54" t="s">
        <v>113</v>
      </c>
      <c r="AE58" s="54" t="s">
        <v>113</v>
      </c>
      <c r="AF58" s="54" t="s">
        <v>9</v>
      </c>
      <c r="AG58" s="217"/>
    </row>
    <row r="59" spans="4:33" ht="15" customHeight="1" x14ac:dyDescent="0.2">
      <c r="D59" s="52" t="s">
        <v>90</v>
      </c>
      <c r="E59" s="38"/>
      <c r="F59" s="260">
        <f t="shared" ref="F59:F68" si="24">IF(E59&lt;&gt;0,W59*E59,0)</f>
        <v>0</v>
      </c>
      <c r="G59" s="44"/>
      <c r="H59" s="38"/>
      <c r="I59" s="260">
        <f t="shared" ref="I59:I68" si="25">IF(H59&lt;&gt;0,X59*H59,0)</f>
        <v>0</v>
      </c>
      <c r="J59" s="44"/>
      <c r="K59" s="38"/>
      <c r="L59" s="262">
        <f t="shared" ref="L59:L68" si="26">IF(K59&lt;&gt;0,Y59*K59,0)</f>
        <v>0</v>
      </c>
      <c r="M59" s="38"/>
      <c r="N59" s="262">
        <f t="shared" ref="N59:N68" si="27">IF(M59&lt;&gt;0,Z59*M59,0)</f>
        <v>0</v>
      </c>
      <c r="O59" s="38"/>
      <c r="P59" s="266">
        <f t="shared" ref="P59:P68" si="28">IF(O59&lt;&gt;0,AA59*O59,0)</f>
        <v>0</v>
      </c>
      <c r="Q59" s="47"/>
      <c r="R59" s="51"/>
      <c r="S59" s="42"/>
      <c r="T59" s="78">
        <f t="shared" ref="T59:T68" si="29">IF(OR(S59="-",S59&gt;DATE(2027,12,31)),DATE(2030,12,31),S59)</f>
        <v>0</v>
      </c>
      <c r="U59" s="185">
        <f t="shared" ref="U59:U68" si="30">T59-R59+1</f>
        <v>1</v>
      </c>
      <c r="V59" s="55" cm="1">
        <f t="array" ref="V59">_xlfn.IFS(U59&gt;1.1*365, "INFINITO",U59&lt;=365/2,U59,U59&gt;0,365)</f>
        <v>1</v>
      </c>
      <c r="W59" s="56" cm="1">
        <f t="array" ref="W59">_xlfn.IFS($V59="INFINITO", COSTI!$B$3,$V59=365,COSTI!$B$11,$V59&gt;0,$V59*COSTI!$B$19*24/1000)/1000</f>
        <v>9.839999999999999E-6</v>
      </c>
      <c r="X59" s="56" cm="1">
        <f t="array" ref="X59">_xlfn.IFS($V59="INFINITO", COSTI!$B$4,$V59=365,COSTI!$B$12,$V59&gt;0,$V59*COSTI!$B$20*24)/1000</f>
        <v>2.4719999999999999E-2</v>
      </c>
      <c r="Y59" s="56" cm="1">
        <f t="array" ref="Y59">_xlfn.IFS($V59="INFINITO", COSTI!$B$5,$V59=365,COSTI!$B$13,$V59&gt;0,$V59*COSTI!$B$21/30)/1000</f>
        <v>1E-4</v>
      </c>
      <c r="Z59" s="56" cm="1">
        <f t="array" ref="Z59">_xlfn.IFS($V59="INFINITO", COSTI!$B$6,$V59=365,COSTI!$B$14,$V59&gt;0,$V59*COSTI!$B$22/30)/1000</f>
        <v>2.0000000000000001E-4</v>
      </c>
      <c r="AA59" s="56" t="e" cm="1">
        <f t="array" ref="AA59">_xlfn.IFS($V59="INFINITO", COSTI!$B$7,$V59=365,COSTI!$B$15,$V59&gt;0,1/0)/1000</f>
        <v>#DIV/0!</v>
      </c>
      <c r="AB59" s="56">
        <f t="shared" ref="AB59:AB68" si="31">IF($V59="INFINITO", E59,0)</f>
        <v>0</v>
      </c>
      <c r="AC59" s="56">
        <f t="shared" ref="AC59:AC68" si="32">IF($V59="INFINITO", H59,0)</f>
        <v>0</v>
      </c>
      <c r="AD59" s="56">
        <f t="shared" ref="AD59:AD68" si="33">IF($V59="INFINITO", K59,0)</f>
        <v>0</v>
      </c>
      <c r="AE59" s="56">
        <f t="shared" ref="AE59:AE68" si="34">IF($V59="INFINITO", M59,0)</f>
        <v>0</v>
      </c>
      <c r="AF59" s="135">
        <f t="shared" ref="AF59:AF68" si="35">IF($V59="INFINITO", O59,0)</f>
        <v>0</v>
      </c>
      <c r="AG59" s="136"/>
    </row>
    <row r="60" spans="4:33" ht="15" customHeight="1" x14ac:dyDescent="0.2">
      <c r="D60" s="53" t="s">
        <v>90</v>
      </c>
      <c r="E60" s="38"/>
      <c r="F60" s="260">
        <f t="shared" si="24"/>
        <v>0</v>
      </c>
      <c r="G60" s="45"/>
      <c r="H60" s="38"/>
      <c r="I60" s="260">
        <f t="shared" si="25"/>
        <v>0</v>
      </c>
      <c r="J60" s="45"/>
      <c r="K60" s="38"/>
      <c r="L60" s="263">
        <f t="shared" si="26"/>
        <v>0</v>
      </c>
      <c r="M60" s="38"/>
      <c r="N60" s="263">
        <f t="shared" si="27"/>
        <v>0</v>
      </c>
      <c r="O60" s="38"/>
      <c r="P60" s="267">
        <f t="shared" si="28"/>
        <v>0</v>
      </c>
      <c r="Q60" s="48"/>
      <c r="R60" s="51"/>
      <c r="S60" s="42"/>
      <c r="T60" s="128">
        <f t="shared" si="29"/>
        <v>0</v>
      </c>
      <c r="U60" s="186">
        <f t="shared" si="30"/>
        <v>1</v>
      </c>
      <c r="V60" s="55" cm="1">
        <f t="array" ref="V60">_xlfn.IFS(U60&gt;1.1*365, "INFINITO",U60&lt;=365/2,U60,U60&gt;0,365)</f>
        <v>1</v>
      </c>
      <c r="W60" s="56" cm="1">
        <f t="array" ref="W60">_xlfn.IFS($V60="INFINITO", COSTI!$B$3,$V60=365,COSTI!$B$11,$V60&gt;0,$V60*COSTI!$B$19*24/1000)/1000</f>
        <v>9.839999999999999E-6</v>
      </c>
      <c r="X60" s="56" cm="1">
        <f t="array" ref="X60">_xlfn.IFS($V60="INFINITO", COSTI!$B$4,$V60=365,COSTI!$B$12,$V60&gt;0,$V60*COSTI!$B$20*24)/1000</f>
        <v>2.4719999999999999E-2</v>
      </c>
      <c r="Y60" s="56" cm="1">
        <f t="array" ref="Y60">_xlfn.IFS($V60="INFINITO", COSTI!$B$5,$V60=365,COSTI!$B$13,$V60&gt;0,$V60*COSTI!$B$21/30)/1000</f>
        <v>1E-4</v>
      </c>
      <c r="Z60" s="56" cm="1">
        <f t="array" ref="Z60">_xlfn.IFS($V60="INFINITO", COSTI!$B$6,$V60=365,COSTI!$B$14,$V60&gt;0,$V60*COSTI!$B$22/30)/1000</f>
        <v>2.0000000000000001E-4</v>
      </c>
      <c r="AA60" s="56" t="e" cm="1">
        <f t="array" ref="AA60">_xlfn.IFS($V60="INFINITO", COSTI!$B$7,$V60=365,COSTI!$B$15,$V60&gt;0,1/0)/1000</f>
        <v>#DIV/0!</v>
      </c>
      <c r="AB60" s="56">
        <f t="shared" si="31"/>
        <v>0</v>
      </c>
      <c r="AC60" s="56">
        <f t="shared" si="32"/>
        <v>0</v>
      </c>
      <c r="AD60" s="56">
        <f t="shared" si="33"/>
        <v>0</v>
      </c>
      <c r="AE60" s="56">
        <f t="shared" si="34"/>
        <v>0</v>
      </c>
      <c r="AF60" s="135">
        <f t="shared" si="35"/>
        <v>0</v>
      </c>
      <c r="AG60" s="137"/>
    </row>
    <row r="61" spans="4:33" ht="15" customHeight="1" x14ac:dyDescent="0.2">
      <c r="D61" s="53" t="s">
        <v>90</v>
      </c>
      <c r="E61" s="38"/>
      <c r="F61" s="260">
        <f t="shared" si="24"/>
        <v>0</v>
      </c>
      <c r="G61" s="45"/>
      <c r="H61" s="38"/>
      <c r="I61" s="260">
        <f t="shared" si="25"/>
        <v>0</v>
      </c>
      <c r="J61" s="45"/>
      <c r="K61" s="38"/>
      <c r="L61" s="263">
        <f t="shared" si="26"/>
        <v>0</v>
      </c>
      <c r="M61" s="38"/>
      <c r="N61" s="263">
        <f t="shared" si="27"/>
        <v>0</v>
      </c>
      <c r="O61" s="38"/>
      <c r="P61" s="263">
        <f t="shared" si="28"/>
        <v>0</v>
      </c>
      <c r="Q61" s="48"/>
      <c r="R61" s="51"/>
      <c r="S61" s="42"/>
      <c r="T61" s="128">
        <f t="shared" si="29"/>
        <v>0</v>
      </c>
      <c r="U61" s="186">
        <f t="shared" si="30"/>
        <v>1</v>
      </c>
      <c r="V61" s="55" cm="1">
        <f t="array" ref="V61">_xlfn.IFS(U61&gt;1.1*365, "INFINITO",U61&lt;=365/2,U61,U61&gt;0,365)</f>
        <v>1</v>
      </c>
      <c r="W61" s="56" cm="1">
        <f t="array" ref="W61">_xlfn.IFS($V61="INFINITO", COSTI!$B$3,$V61=365,COSTI!$B$11,$V61&gt;0,$V61*COSTI!$B$19*24/1000)/1000</f>
        <v>9.839999999999999E-6</v>
      </c>
      <c r="X61" s="56" cm="1">
        <f t="array" ref="X61">_xlfn.IFS($V61="INFINITO", COSTI!$B$4,$V61=365,COSTI!$B$12,$V61&gt;0,$V61*COSTI!$B$20*24)/1000</f>
        <v>2.4719999999999999E-2</v>
      </c>
      <c r="Y61" s="56" cm="1">
        <f t="array" ref="Y61">_xlfn.IFS($V61="INFINITO", COSTI!$B$5,$V61=365,COSTI!$B$13,$V61&gt;0,$V61*COSTI!$B$21/30)/1000</f>
        <v>1E-4</v>
      </c>
      <c r="Z61" s="56" cm="1">
        <f t="array" ref="Z61">_xlfn.IFS($V61="INFINITO", COSTI!$B$6,$V61=365,COSTI!$B$14,$V61&gt;0,$V61*COSTI!$B$22/30)/1000</f>
        <v>2.0000000000000001E-4</v>
      </c>
      <c r="AA61" s="56" t="e" cm="1">
        <f t="array" ref="AA61">_xlfn.IFS($V61="INFINITO", COSTI!$B$7,$V61=365,COSTI!$B$15,$V61&gt;0,1/0)/1000</f>
        <v>#DIV/0!</v>
      </c>
      <c r="AB61" s="56">
        <f t="shared" si="31"/>
        <v>0</v>
      </c>
      <c r="AC61" s="56">
        <f t="shared" si="32"/>
        <v>0</v>
      </c>
      <c r="AD61" s="56">
        <f t="shared" si="33"/>
        <v>0</v>
      </c>
      <c r="AE61" s="56">
        <f t="shared" si="34"/>
        <v>0</v>
      </c>
      <c r="AF61" s="135">
        <f t="shared" si="35"/>
        <v>0</v>
      </c>
      <c r="AG61" s="137"/>
    </row>
    <row r="62" spans="4:33" x14ac:dyDescent="0.2">
      <c r="D62" s="53" t="s">
        <v>90</v>
      </c>
      <c r="E62" s="39"/>
      <c r="F62" s="260">
        <f t="shared" si="24"/>
        <v>0</v>
      </c>
      <c r="G62" s="46"/>
      <c r="H62" s="39"/>
      <c r="I62" s="260">
        <f t="shared" si="25"/>
        <v>0</v>
      </c>
      <c r="J62" s="46"/>
      <c r="K62" s="39"/>
      <c r="L62" s="264">
        <f t="shared" si="26"/>
        <v>0</v>
      </c>
      <c r="M62" s="39"/>
      <c r="N62" s="264">
        <f t="shared" si="27"/>
        <v>0</v>
      </c>
      <c r="O62" s="39"/>
      <c r="P62" s="264">
        <f t="shared" si="28"/>
        <v>0</v>
      </c>
      <c r="Q62" s="49"/>
      <c r="R62" s="51"/>
      <c r="S62" s="42"/>
      <c r="T62" s="128">
        <f t="shared" si="29"/>
        <v>0</v>
      </c>
      <c r="U62" s="186">
        <f t="shared" si="30"/>
        <v>1</v>
      </c>
      <c r="V62" s="55" cm="1">
        <f t="array" ref="V62">_xlfn.IFS(U62&gt;1.1*365, "INFINITO",U62&lt;=365/2,U62,U62&gt;0,365)</f>
        <v>1</v>
      </c>
      <c r="W62" s="56" cm="1">
        <f t="array" ref="W62">_xlfn.IFS($V62="INFINITO", COSTI!$B$3,$V62=365,COSTI!$B$11,$V62&gt;0,$V62*COSTI!$B$19*24/1000)/1000</f>
        <v>9.839999999999999E-6</v>
      </c>
      <c r="X62" s="56" cm="1">
        <f t="array" ref="X62">_xlfn.IFS($V62="INFINITO", COSTI!$B$4,$V62=365,COSTI!$B$12,$V62&gt;0,$V62*COSTI!$B$20*24)/1000</f>
        <v>2.4719999999999999E-2</v>
      </c>
      <c r="Y62" s="56" cm="1">
        <f t="array" ref="Y62">_xlfn.IFS($V62="INFINITO", COSTI!$B$5,$V62=365,COSTI!$B$13,$V62&gt;0,$V62*COSTI!$B$21/30)/1000</f>
        <v>1E-4</v>
      </c>
      <c r="Z62" s="56" cm="1">
        <f t="array" ref="Z62">_xlfn.IFS($V62="INFINITO", COSTI!$B$6,$V62=365,COSTI!$B$14,$V62&gt;0,$V62*COSTI!$B$22/30)/1000</f>
        <v>2.0000000000000001E-4</v>
      </c>
      <c r="AA62" s="56" t="e" cm="1">
        <f t="array" ref="AA62">_xlfn.IFS($V62="INFINITO", COSTI!$B$7,$V62=365,COSTI!$B$15,$V62&gt;0,1/0)/1000</f>
        <v>#DIV/0!</v>
      </c>
      <c r="AB62" s="56">
        <f t="shared" si="31"/>
        <v>0</v>
      </c>
      <c r="AC62" s="56">
        <f t="shared" si="32"/>
        <v>0</v>
      </c>
      <c r="AD62" s="56">
        <f t="shared" si="33"/>
        <v>0</v>
      </c>
      <c r="AE62" s="56">
        <f t="shared" si="34"/>
        <v>0</v>
      </c>
      <c r="AF62" s="135">
        <f t="shared" si="35"/>
        <v>0</v>
      </c>
      <c r="AG62" s="137"/>
    </row>
    <row r="63" spans="4:33" x14ac:dyDescent="0.2">
      <c r="D63" s="53" t="s">
        <v>90</v>
      </c>
      <c r="E63" s="39"/>
      <c r="F63" s="260">
        <f t="shared" si="24"/>
        <v>0</v>
      </c>
      <c r="G63" s="46"/>
      <c r="H63" s="39"/>
      <c r="I63" s="260">
        <f t="shared" si="25"/>
        <v>0</v>
      </c>
      <c r="J63" s="46"/>
      <c r="K63" s="39"/>
      <c r="L63" s="264">
        <f t="shared" si="26"/>
        <v>0</v>
      </c>
      <c r="M63" s="39"/>
      <c r="N63" s="264">
        <f t="shared" si="27"/>
        <v>0</v>
      </c>
      <c r="O63" s="39"/>
      <c r="P63" s="264">
        <f t="shared" si="28"/>
        <v>0</v>
      </c>
      <c r="Q63" s="48"/>
      <c r="R63" s="51"/>
      <c r="S63" s="42"/>
      <c r="T63" s="128">
        <f t="shared" si="29"/>
        <v>0</v>
      </c>
      <c r="U63" s="186">
        <f t="shared" si="30"/>
        <v>1</v>
      </c>
      <c r="V63" s="55" cm="1">
        <f t="array" ref="V63">_xlfn.IFS(U63&gt;1.1*365, "INFINITO",U63&lt;=365/2,U63,U63&gt;0,365)</f>
        <v>1</v>
      </c>
      <c r="W63" s="56" cm="1">
        <f t="array" ref="W63">_xlfn.IFS($V63="INFINITO", COSTI!$B$3,$V63=365,COSTI!$B$11,$V63&gt;0,$V63*COSTI!$B$19*24/1000)/1000</f>
        <v>9.839999999999999E-6</v>
      </c>
      <c r="X63" s="56" cm="1">
        <f t="array" ref="X63">_xlfn.IFS($V63="INFINITO", COSTI!$B$4,$V63=365,COSTI!$B$12,$V63&gt;0,$V63*COSTI!$B$20*24)/1000</f>
        <v>2.4719999999999999E-2</v>
      </c>
      <c r="Y63" s="56" cm="1">
        <f t="array" ref="Y63">_xlfn.IFS($V63="INFINITO", COSTI!$B$5,$V63=365,COSTI!$B$13,$V63&gt;0,$V63*COSTI!$B$21/30)/1000</f>
        <v>1E-4</v>
      </c>
      <c r="Z63" s="56" cm="1">
        <f t="array" ref="Z63">_xlfn.IFS($V63="INFINITO", COSTI!$B$6,$V63=365,COSTI!$B$14,$V63&gt;0,$V63*COSTI!$B$22/30)/1000</f>
        <v>2.0000000000000001E-4</v>
      </c>
      <c r="AA63" s="56" t="e" cm="1">
        <f t="array" ref="AA63">_xlfn.IFS($V63="INFINITO", COSTI!$B$7,$V63=365,COSTI!$B$15,$V63&gt;0,1/0)/1000</f>
        <v>#DIV/0!</v>
      </c>
      <c r="AB63" s="56">
        <f t="shared" si="31"/>
        <v>0</v>
      </c>
      <c r="AC63" s="56">
        <f t="shared" si="32"/>
        <v>0</v>
      </c>
      <c r="AD63" s="56">
        <f t="shared" si="33"/>
        <v>0</v>
      </c>
      <c r="AE63" s="56">
        <f t="shared" si="34"/>
        <v>0</v>
      </c>
      <c r="AF63" s="135">
        <f t="shared" si="35"/>
        <v>0</v>
      </c>
      <c r="AG63" s="137"/>
    </row>
    <row r="64" spans="4:33" x14ac:dyDescent="0.2">
      <c r="D64" s="53" t="s">
        <v>90</v>
      </c>
      <c r="E64" s="39"/>
      <c r="F64" s="260">
        <f t="shared" si="24"/>
        <v>0</v>
      </c>
      <c r="G64" s="46"/>
      <c r="H64" s="39"/>
      <c r="I64" s="260">
        <f t="shared" si="25"/>
        <v>0</v>
      </c>
      <c r="J64" s="46"/>
      <c r="K64" s="39"/>
      <c r="L64" s="264">
        <f t="shared" si="26"/>
        <v>0</v>
      </c>
      <c r="M64" s="39"/>
      <c r="N64" s="264">
        <f t="shared" si="27"/>
        <v>0</v>
      </c>
      <c r="O64" s="39"/>
      <c r="P64" s="264">
        <f t="shared" si="28"/>
        <v>0</v>
      </c>
      <c r="Q64" s="48"/>
      <c r="R64" s="51"/>
      <c r="S64" s="42"/>
      <c r="T64" s="128">
        <f t="shared" si="29"/>
        <v>0</v>
      </c>
      <c r="U64" s="186">
        <f t="shared" si="30"/>
        <v>1</v>
      </c>
      <c r="V64" s="55" cm="1">
        <f t="array" ref="V64">_xlfn.IFS(U64&gt;1.1*365, "INFINITO",U64&lt;=365/2,U64,U64&gt;0,365)</f>
        <v>1</v>
      </c>
      <c r="W64" s="56" cm="1">
        <f t="array" ref="W64">_xlfn.IFS($V64="INFINITO", COSTI!$B$3,$V64=365,COSTI!$B$11,$V64&gt;0,$V64*COSTI!$B$19*24/1000)/1000</f>
        <v>9.839999999999999E-6</v>
      </c>
      <c r="X64" s="56" cm="1">
        <f t="array" ref="X64">_xlfn.IFS($V64="INFINITO", COSTI!$B$4,$V64=365,COSTI!$B$12,$V64&gt;0,$V64*COSTI!$B$20*24)/1000</f>
        <v>2.4719999999999999E-2</v>
      </c>
      <c r="Y64" s="56" cm="1">
        <f t="array" ref="Y64">_xlfn.IFS($V64="INFINITO", COSTI!$B$5,$V64=365,COSTI!$B$13,$V64&gt;0,$V64*COSTI!$B$21/30)/1000</f>
        <v>1E-4</v>
      </c>
      <c r="Z64" s="56" cm="1">
        <f t="array" ref="Z64">_xlfn.IFS($V64="INFINITO", COSTI!$B$6,$V64=365,COSTI!$B$14,$V64&gt;0,$V64*COSTI!$B$22/30)/1000</f>
        <v>2.0000000000000001E-4</v>
      </c>
      <c r="AA64" s="56" t="e" cm="1">
        <f t="array" ref="AA64">_xlfn.IFS($V64="INFINITO", COSTI!$B$7,$V64=365,COSTI!$B$15,$V64&gt;0,1/0)/1000</f>
        <v>#DIV/0!</v>
      </c>
      <c r="AB64" s="56">
        <f t="shared" si="31"/>
        <v>0</v>
      </c>
      <c r="AC64" s="56">
        <f t="shared" si="32"/>
        <v>0</v>
      </c>
      <c r="AD64" s="56">
        <f t="shared" si="33"/>
        <v>0</v>
      </c>
      <c r="AE64" s="56">
        <f t="shared" si="34"/>
        <v>0</v>
      </c>
      <c r="AF64" s="135">
        <f t="shared" si="35"/>
        <v>0</v>
      </c>
      <c r="AG64" s="137"/>
    </row>
    <row r="65" spans="2:33" x14ac:dyDescent="0.2">
      <c r="D65" s="53" t="s">
        <v>90</v>
      </c>
      <c r="E65" s="39"/>
      <c r="F65" s="260">
        <f t="shared" si="24"/>
        <v>0</v>
      </c>
      <c r="G65" s="46"/>
      <c r="H65" s="39"/>
      <c r="I65" s="260">
        <f t="shared" si="25"/>
        <v>0</v>
      </c>
      <c r="J65" s="46"/>
      <c r="K65" s="39"/>
      <c r="L65" s="264">
        <f t="shared" si="26"/>
        <v>0</v>
      </c>
      <c r="M65" s="39"/>
      <c r="N65" s="264">
        <f t="shared" si="27"/>
        <v>0</v>
      </c>
      <c r="O65" s="39"/>
      <c r="P65" s="264">
        <f t="shared" si="28"/>
        <v>0</v>
      </c>
      <c r="Q65" s="48"/>
      <c r="R65" s="51"/>
      <c r="S65" s="42"/>
      <c r="T65" s="128">
        <f t="shared" si="29"/>
        <v>0</v>
      </c>
      <c r="U65" s="186">
        <f t="shared" si="30"/>
        <v>1</v>
      </c>
      <c r="V65" s="55" cm="1">
        <f t="array" ref="V65">_xlfn.IFS(U65&gt;1.1*365, "INFINITO",U65&lt;=365/2,U65,U65&gt;0,365)</f>
        <v>1</v>
      </c>
      <c r="W65" s="56" cm="1">
        <f t="array" ref="W65">_xlfn.IFS($V65="INFINITO", COSTI!$B$3,$V65=365,COSTI!$B$11,$V65&gt;0,$V65*COSTI!$B$19*24/1000)/1000</f>
        <v>9.839999999999999E-6</v>
      </c>
      <c r="X65" s="56" cm="1">
        <f t="array" ref="X65">_xlfn.IFS($V65="INFINITO", COSTI!$B$4,$V65=365,COSTI!$B$12,$V65&gt;0,$V65*COSTI!$B$20*24)/1000</f>
        <v>2.4719999999999999E-2</v>
      </c>
      <c r="Y65" s="56" cm="1">
        <f t="array" ref="Y65">_xlfn.IFS($V65="INFINITO", COSTI!$B$5,$V65=365,COSTI!$B$13,$V65&gt;0,$V65*COSTI!$B$21/30)/1000</f>
        <v>1E-4</v>
      </c>
      <c r="Z65" s="56" cm="1">
        <f t="array" ref="Z65">_xlfn.IFS($V65="INFINITO", COSTI!$B$6,$V65=365,COSTI!$B$14,$V65&gt;0,$V65*COSTI!$B$22/30)/1000</f>
        <v>2.0000000000000001E-4</v>
      </c>
      <c r="AA65" s="56" t="e" cm="1">
        <f t="array" ref="AA65">_xlfn.IFS($V65="INFINITO", COSTI!$B$7,$V65=365,COSTI!$B$15,$V65&gt;0,1/0)/1000</f>
        <v>#DIV/0!</v>
      </c>
      <c r="AB65" s="56">
        <f t="shared" si="31"/>
        <v>0</v>
      </c>
      <c r="AC65" s="56">
        <f t="shared" si="32"/>
        <v>0</v>
      </c>
      <c r="AD65" s="56">
        <f t="shared" si="33"/>
        <v>0</v>
      </c>
      <c r="AE65" s="56">
        <f t="shared" si="34"/>
        <v>0</v>
      </c>
      <c r="AF65" s="135">
        <f t="shared" si="35"/>
        <v>0</v>
      </c>
      <c r="AG65" s="137"/>
    </row>
    <row r="66" spans="2:33" x14ac:dyDescent="0.2">
      <c r="D66" s="53" t="s">
        <v>90</v>
      </c>
      <c r="E66" s="39"/>
      <c r="F66" s="260">
        <f t="shared" si="24"/>
        <v>0</v>
      </c>
      <c r="G66" s="46"/>
      <c r="H66" s="39"/>
      <c r="I66" s="260">
        <f t="shared" si="25"/>
        <v>0</v>
      </c>
      <c r="J66" s="46"/>
      <c r="K66" s="39"/>
      <c r="L66" s="264">
        <f t="shared" si="26"/>
        <v>0</v>
      </c>
      <c r="M66" s="39"/>
      <c r="N66" s="264">
        <f t="shared" si="27"/>
        <v>0</v>
      </c>
      <c r="O66" s="39"/>
      <c r="P66" s="264">
        <f t="shared" si="28"/>
        <v>0</v>
      </c>
      <c r="Q66" s="48"/>
      <c r="R66" s="51"/>
      <c r="S66" s="42"/>
      <c r="T66" s="128">
        <f t="shared" si="29"/>
        <v>0</v>
      </c>
      <c r="U66" s="186">
        <f t="shared" si="30"/>
        <v>1</v>
      </c>
      <c r="V66" s="55" cm="1">
        <f t="array" ref="V66">_xlfn.IFS(U66&gt;1.1*365, "INFINITO",U66&lt;=365/2,U66,U66&gt;0,365)</f>
        <v>1</v>
      </c>
      <c r="W66" s="56" cm="1">
        <f t="array" ref="W66">_xlfn.IFS($V66="INFINITO", COSTI!$B$3,$V66=365,COSTI!$B$11,$V66&gt;0,$V66*COSTI!$B$19*24/1000)/1000</f>
        <v>9.839999999999999E-6</v>
      </c>
      <c r="X66" s="56" cm="1">
        <f t="array" ref="X66">_xlfn.IFS($V66="INFINITO", COSTI!$B$4,$V66=365,COSTI!$B$12,$V66&gt;0,$V66*COSTI!$B$20*24)/1000</f>
        <v>2.4719999999999999E-2</v>
      </c>
      <c r="Y66" s="56" cm="1">
        <f t="array" ref="Y66">_xlfn.IFS($V66="INFINITO", COSTI!$B$5,$V66=365,COSTI!$B$13,$V66&gt;0,$V66*COSTI!$B$21/30)/1000</f>
        <v>1E-4</v>
      </c>
      <c r="Z66" s="56" cm="1">
        <f t="array" ref="Z66">_xlfn.IFS($V66="INFINITO", COSTI!$B$6,$V66=365,COSTI!$B$14,$V66&gt;0,$V66*COSTI!$B$22/30)/1000</f>
        <v>2.0000000000000001E-4</v>
      </c>
      <c r="AA66" s="56" t="e" cm="1">
        <f t="array" ref="AA66">_xlfn.IFS($V66="INFINITO", COSTI!$B$7,$V66=365,COSTI!$B$15,$V66&gt;0,1/0)/1000</f>
        <v>#DIV/0!</v>
      </c>
      <c r="AB66" s="56">
        <f t="shared" si="31"/>
        <v>0</v>
      </c>
      <c r="AC66" s="56">
        <f t="shared" si="32"/>
        <v>0</v>
      </c>
      <c r="AD66" s="56">
        <f t="shared" si="33"/>
        <v>0</v>
      </c>
      <c r="AE66" s="56">
        <f t="shared" si="34"/>
        <v>0</v>
      </c>
      <c r="AF66" s="135">
        <f t="shared" si="35"/>
        <v>0</v>
      </c>
      <c r="AG66" s="137"/>
    </row>
    <row r="67" spans="2:33" x14ac:dyDescent="0.2">
      <c r="D67" s="53" t="s">
        <v>90</v>
      </c>
      <c r="E67" s="39"/>
      <c r="F67" s="260">
        <f t="shared" si="24"/>
        <v>0</v>
      </c>
      <c r="G67" s="46"/>
      <c r="H67" s="39"/>
      <c r="I67" s="260">
        <f t="shared" si="25"/>
        <v>0</v>
      </c>
      <c r="J67" s="46"/>
      <c r="K67" s="39"/>
      <c r="L67" s="264">
        <f t="shared" si="26"/>
        <v>0</v>
      </c>
      <c r="M67" s="39"/>
      <c r="N67" s="264">
        <f t="shared" si="27"/>
        <v>0</v>
      </c>
      <c r="O67" s="39"/>
      <c r="P67" s="264">
        <f t="shared" si="28"/>
        <v>0</v>
      </c>
      <c r="Q67" s="48"/>
      <c r="R67" s="51"/>
      <c r="S67" s="42"/>
      <c r="T67" s="128">
        <f t="shared" si="29"/>
        <v>0</v>
      </c>
      <c r="U67" s="186">
        <f t="shared" si="30"/>
        <v>1</v>
      </c>
      <c r="V67" s="55" cm="1">
        <f t="array" ref="V67">_xlfn.IFS(U67&gt;1.1*365, "INFINITO",U67&lt;=365/2,U67,U67&gt;0,365)</f>
        <v>1</v>
      </c>
      <c r="W67" s="56" cm="1">
        <f t="array" ref="W67">_xlfn.IFS($V67="INFINITO", COSTI!$B$3,$V67=365,COSTI!$B$11,$V67&gt;0,$V67*COSTI!$B$19*24/1000)/1000</f>
        <v>9.839999999999999E-6</v>
      </c>
      <c r="X67" s="56" cm="1">
        <f t="array" ref="X67">_xlfn.IFS($V67="INFINITO", COSTI!$B$4,$V67=365,COSTI!$B$12,$V67&gt;0,$V67*COSTI!$B$20*24)/1000</f>
        <v>2.4719999999999999E-2</v>
      </c>
      <c r="Y67" s="56" cm="1">
        <f t="array" ref="Y67">_xlfn.IFS($V67="INFINITO", COSTI!$B$5,$V67=365,COSTI!$B$13,$V67&gt;0,$V67*COSTI!$B$21/30)/1000</f>
        <v>1E-4</v>
      </c>
      <c r="Z67" s="56" cm="1">
        <f t="array" ref="Z67">_xlfn.IFS($V67="INFINITO", COSTI!$B$6,$V67=365,COSTI!$B$14,$V67&gt;0,$V67*COSTI!$B$22/30)/1000</f>
        <v>2.0000000000000001E-4</v>
      </c>
      <c r="AA67" s="56" t="e" cm="1">
        <f t="array" ref="AA67">_xlfn.IFS($V67="INFINITO", COSTI!$B$7,$V67=365,COSTI!$B$15,$V67&gt;0,1/0)/1000</f>
        <v>#DIV/0!</v>
      </c>
      <c r="AB67" s="56">
        <f t="shared" si="31"/>
        <v>0</v>
      </c>
      <c r="AC67" s="56">
        <f t="shared" si="32"/>
        <v>0</v>
      </c>
      <c r="AD67" s="56">
        <f t="shared" si="33"/>
        <v>0</v>
      </c>
      <c r="AE67" s="56">
        <f t="shared" si="34"/>
        <v>0</v>
      </c>
      <c r="AF67" s="135">
        <f t="shared" si="35"/>
        <v>0</v>
      </c>
      <c r="AG67" s="137"/>
    </row>
    <row r="68" spans="2:33" ht="16" thickBot="1" x14ac:dyDescent="0.25">
      <c r="D68" s="53" t="s">
        <v>90</v>
      </c>
      <c r="E68" s="39"/>
      <c r="F68" s="260">
        <f t="shared" si="24"/>
        <v>0</v>
      </c>
      <c r="G68" s="46"/>
      <c r="H68" s="39"/>
      <c r="I68" s="260">
        <f t="shared" si="25"/>
        <v>0</v>
      </c>
      <c r="J68" s="46"/>
      <c r="K68" s="39"/>
      <c r="L68" s="264">
        <f t="shared" si="26"/>
        <v>0</v>
      </c>
      <c r="M68" s="39"/>
      <c r="N68" s="264">
        <f t="shared" si="27"/>
        <v>0</v>
      </c>
      <c r="O68" s="39"/>
      <c r="P68" s="264">
        <f t="shared" si="28"/>
        <v>0</v>
      </c>
      <c r="Q68" s="48"/>
      <c r="R68" s="51"/>
      <c r="S68" s="42"/>
      <c r="T68" s="128">
        <f t="shared" si="29"/>
        <v>0</v>
      </c>
      <c r="U68" s="186">
        <f t="shared" si="30"/>
        <v>1</v>
      </c>
      <c r="V68" s="55" cm="1">
        <f t="array" ref="V68">_xlfn.IFS(U68&gt;1.1*365, "INFINITO",U68&lt;=365/2,U68,U68&gt;0,365)</f>
        <v>1</v>
      </c>
      <c r="W68" s="56" cm="1">
        <f t="array" ref="W68">_xlfn.IFS($V68="INFINITO", COSTI!$B$3,$V68=365,COSTI!$B$11,$V68&gt;0,$V68*COSTI!$B$19*24/1000)/1000</f>
        <v>9.839999999999999E-6</v>
      </c>
      <c r="X68" s="56" cm="1">
        <f t="array" ref="X68">_xlfn.IFS($V68="INFINITO", COSTI!$B$4,$V68=365,COSTI!$B$12,$V68&gt;0,$V68*COSTI!$B$20*24)/1000</f>
        <v>2.4719999999999999E-2</v>
      </c>
      <c r="Y68" s="56" cm="1">
        <f t="array" ref="Y68">_xlfn.IFS($V68="INFINITO", COSTI!$B$5,$V68=365,COSTI!$B$13,$V68&gt;0,$V68*COSTI!$B$21/30)/1000</f>
        <v>1E-4</v>
      </c>
      <c r="Z68" s="56" cm="1">
        <f t="array" ref="Z68">_xlfn.IFS($V68="INFINITO", COSTI!$B$6,$V68=365,COSTI!$B$14,$V68&gt;0,$V68*COSTI!$B$22/30)/1000</f>
        <v>2.0000000000000001E-4</v>
      </c>
      <c r="AA68" s="56" t="e" cm="1">
        <f t="array" ref="AA68">_xlfn.IFS($V68="INFINITO", COSTI!$B$7,$V68=365,COSTI!$B$15,$V68&gt;0,1/0)/1000</f>
        <v>#DIV/0!</v>
      </c>
      <c r="AB68" s="56">
        <f t="shared" si="31"/>
        <v>0</v>
      </c>
      <c r="AC68" s="56">
        <f t="shared" si="32"/>
        <v>0</v>
      </c>
      <c r="AD68" s="56">
        <f t="shared" si="33"/>
        <v>0</v>
      </c>
      <c r="AE68" s="56">
        <f t="shared" si="34"/>
        <v>0</v>
      </c>
      <c r="AF68" s="135">
        <f t="shared" si="35"/>
        <v>0</v>
      </c>
      <c r="AG68" s="137"/>
    </row>
    <row r="69" spans="2:33" ht="16" thickBot="1" x14ac:dyDescent="0.25">
      <c r="D69" s="60" t="s">
        <v>91</v>
      </c>
      <c r="E69" s="115">
        <f>ROUND(SUM(E59:E68),1)</f>
        <v>0</v>
      </c>
      <c r="F69" s="261">
        <f>ROUND(SUM(F59:F68),1)</f>
        <v>0</v>
      </c>
      <c r="G69" s="123"/>
      <c r="H69" s="115">
        <f>ROUND(SUM(H59:H68),1)</f>
        <v>0</v>
      </c>
      <c r="I69" s="261">
        <f>ROUND(SUM(I59:I68),1)</f>
        <v>0</v>
      </c>
      <c r="J69" s="123"/>
      <c r="K69" s="115">
        <f t="shared" ref="K69:P69" si="36">ROUND(SUM(K59:K68),1)</f>
        <v>0</v>
      </c>
      <c r="L69" s="265">
        <f t="shared" si="36"/>
        <v>0</v>
      </c>
      <c r="M69" s="124">
        <f t="shared" si="36"/>
        <v>0</v>
      </c>
      <c r="N69" s="265">
        <f t="shared" si="36"/>
        <v>0</v>
      </c>
      <c r="O69" s="124">
        <f t="shared" si="36"/>
        <v>0</v>
      </c>
      <c r="P69" s="261">
        <f t="shared" si="36"/>
        <v>0</v>
      </c>
      <c r="Q69" s="117"/>
      <c r="R69" s="117"/>
      <c r="S69" s="118"/>
      <c r="T69" s="121"/>
      <c r="U69" s="116">
        <f>ROUND(SUM(U59:U68),1)</f>
        <v>10</v>
      </c>
      <c r="V69" s="119"/>
      <c r="W69" s="120"/>
      <c r="X69" s="120"/>
      <c r="Y69" s="120"/>
      <c r="Z69" s="120"/>
      <c r="AA69" s="120"/>
      <c r="AB69" s="115">
        <f>ROUND(SUM(AB59:AB68),1)</f>
        <v>0</v>
      </c>
      <c r="AC69" s="115">
        <f>ROUND(SUM(AC59:AC68),1)</f>
        <v>0</v>
      </c>
      <c r="AD69" s="115">
        <f>ROUND(SUM(AD59:AD68),1)</f>
        <v>0</v>
      </c>
      <c r="AE69" s="115">
        <f>ROUND(SUM(AE59:AE68),1)</f>
        <v>0</v>
      </c>
      <c r="AF69" s="138">
        <f>ROUND(SUM(AF59:AF68),1)</f>
        <v>0</v>
      </c>
      <c r="AG69" s="117"/>
    </row>
    <row r="70" spans="2:33" ht="36.75" customHeight="1" x14ac:dyDescent="0.2">
      <c r="B70" s="15"/>
      <c r="C70" s="15"/>
    </row>
    <row r="71" spans="2:33" ht="22" x14ac:dyDescent="0.3">
      <c r="D71" s="202" t="s">
        <v>213</v>
      </c>
      <c r="E71" s="202"/>
      <c r="F71" s="202"/>
      <c r="G71" s="202"/>
      <c r="H71" s="202"/>
      <c r="I71" s="202"/>
      <c r="J71" s="202"/>
      <c r="K71" s="202"/>
      <c r="L71" s="202"/>
      <c r="M71" s="202"/>
      <c r="N71" s="202"/>
      <c r="O71" s="202"/>
      <c r="P71" s="202"/>
      <c r="Q71" s="202"/>
      <c r="R71" s="202"/>
      <c r="S71" s="202"/>
      <c r="T71" s="202"/>
      <c r="U71" s="202"/>
      <c r="V71" s="202"/>
      <c r="W71" s="202"/>
      <c r="X71" s="202"/>
      <c r="Y71" s="202"/>
      <c r="Z71" s="202"/>
    </row>
    <row r="72" spans="2:33" ht="15" customHeight="1" thickBot="1" x14ac:dyDescent="0.25">
      <c r="D72" s="14" t="s">
        <v>117</v>
      </c>
      <c r="V72" s="218" t="s">
        <v>99</v>
      </c>
      <c r="W72" s="218"/>
      <c r="X72" s="218"/>
      <c r="Y72" s="218"/>
      <c r="Z72" s="218"/>
      <c r="AA72" s="218"/>
      <c r="AB72" s="218"/>
      <c r="AC72" s="218"/>
      <c r="AD72" s="218"/>
      <c r="AE72" s="218"/>
      <c r="AF72" s="218"/>
    </row>
    <row r="73" spans="2:33" ht="35" customHeight="1" thickBot="1" x14ac:dyDescent="0.25">
      <c r="D73" s="194" t="str">
        <f>D71</f>
        <v>Cloud - Richieste (pluriennali, annuali o temporanee)</v>
      </c>
      <c r="E73" s="195" t="s">
        <v>40</v>
      </c>
      <c r="F73" s="196"/>
      <c r="G73" s="16" t="s">
        <v>46</v>
      </c>
      <c r="H73" s="203" t="s">
        <v>88</v>
      </c>
      <c r="I73" s="204"/>
      <c r="J73" s="112" t="s">
        <v>46</v>
      </c>
      <c r="K73" s="192" t="s">
        <v>75</v>
      </c>
      <c r="L73" s="193"/>
      <c r="M73" s="192" t="s">
        <v>47</v>
      </c>
      <c r="N73" s="193"/>
      <c r="O73" s="192" t="s">
        <v>10</v>
      </c>
      <c r="P73" s="193"/>
      <c r="Q73" s="100" t="s">
        <v>11</v>
      </c>
      <c r="R73" s="100" t="s">
        <v>76</v>
      </c>
      <c r="S73" s="111" t="s">
        <v>77</v>
      </c>
      <c r="T73" s="16" t="s">
        <v>115</v>
      </c>
      <c r="U73" s="100" t="s">
        <v>79</v>
      </c>
      <c r="V73" s="54" t="s">
        <v>86</v>
      </c>
      <c r="W73" s="54" t="s">
        <v>82</v>
      </c>
      <c r="X73" s="54" t="s">
        <v>92</v>
      </c>
      <c r="Y73" s="54" t="s">
        <v>83</v>
      </c>
      <c r="Z73" s="54" t="s">
        <v>84</v>
      </c>
      <c r="AA73" s="54" t="s">
        <v>85</v>
      </c>
      <c r="AB73" s="54" t="s">
        <v>108</v>
      </c>
      <c r="AC73" s="54" t="s">
        <v>109</v>
      </c>
      <c r="AD73" s="54" t="s">
        <v>110</v>
      </c>
      <c r="AE73" s="54" t="s">
        <v>111</v>
      </c>
      <c r="AF73" s="54" t="s">
        <v>112</v>
      </c>
      <c r="AG73" s="195" t="s">
        <v>101</v>
      </c>
    </row>
    <row r="74" spans="2:33" ht="35" customHeight="1" thickBot="1" x14ac:dyDescent="0.25">
      <c r="D74" s="194"/>
      <c r="E74" s="102" t="s">
        <v>97</v>
      </c>
      <c r="F74" s="108" t="s">
        <v>42</v>
      </c>
      <c r="G74" s="104" t="s">
        <v>74</v>
      </c>
      <c r="H74" s="105" t="s">
        <v>13</v>
      </c>
      <c r="I74" s="110" t="s">
        <v>42</v>
      </c>
      <c r="J74" s="101" t="s">
        <v>89</v>
      </c>
      <c r="K74" s="105" t="s">
        <v>113</v>
      </c>
      <c r="L74" s="106" t="s">
        <v>42</v>
      </c>
      <c r="M74" s="105" t="s">
        <v>113</v>
      </c>
      <c r="N74" s="104" t="s">
        <v>42</v>
      </c>
      <c r="O74" s="105" t="s">
        <v>9</v>
      </c>
      <c r="P74" s="106" t="s">
        <v>42</v>
      </c>
      <c r="Q74" s="59" t="s">
        <v>176</v>
      </c>
      <c r="R74" s="113" t="s">
        <v>78</v>
      </c>
      <c r="S74" s="105" t="s">
        <v>78</v>
      </c>
      <c r="T74" s="106" t="s">
        <v>78</v>
      </c>
      <c r="U74" s="59" t="s">
        <v>80</v>
      </c>
      <c r="V74" s="54" t="s">
        <v>80</v>
      </c>
      <c r="W74" s="54" t="s">
        <v>98</v>
      </c>
      <c r="X74" s="54" t="s">
        <v>93</v>
      </c>
      <c r="Y74" s="54" t="s">
        <v>95</v>
      </c>
      <c r="Z74" s="54" t="s">
        <v>95</v>
      </c>
      <c r="AA74" s="54" t="s">
        <v>94</v>
      </c>
      <c r="AB74" s="54" t="s">
        <v>41</v>
      </c>
      <c r="AC74" s="54" t="s">
        <v>13</v>
      </c>
      <c r="AD74" s="54" t="s">
        <v>113</v>
      </c>
      <c r="AE74" s="54" t="s">
        <v>113</v>
      </c>
      <c r="AF74" s="54" t="s">
        <v>9</v>
      </c>
      <c r="AG74" s="217"/>
    </row>
    <row r="75" spans="2:33" ht="15" customHeight="1" x14ac:dyDescent="0.2">
      <c r="D75" s="52" t="s">
        <v>90</v>
      </c>
      <c r="E75" s="38"/>
      <c r="F75" s="260">
        <f t="shared" ref="F75:F84" si="37">IF(E75&lt;&gt;0,W75*E75,0)</f>
        <v>0</v>
      </c>
      <c r="G75" s="44"/>
      <c r="H75" s="38"/>
      <c r="I75" s="260">
        <f t="shared" ref="I75:I84" si="38">IF(H75&lt;&gt;0,X75*H75,0)</f>
        <v>0</v>
      </c>
      <c r="J75" s="44"/>
      <c r="K75" s="38"/>
      <c r="L75" s="262">
        <f t="shared" ref="L75:L84" si="39">IF(K75&lt;&gt;0,Y75*K75,0)</f>
        <v>0</v>
      </c>
      <c r="M75" s="38"/>
      <c r="N75" s="262">
        <f t="shared" ref="N75:N84" si="40">IF(M75&lt;&gt;0,Z75*M75,0)</f>
        <v>0</v>
      </c>
      <c r="O75" s="38"/>
      <c r="P75" s="266">
        <f t="shared" ref="P75:P84" si="41">IF(O75&lt;&gt;0,AA75*O75,0)</f>
        <v>0</v>
      </c>
      <c r="Q75" s="47"/>
      <c r="R75" s="130"/>
      <c r="S75" s="51"/>
      <c r="T75" s="78">
        <f t="shared" ref="T75:T84" si="42">IF(OR(S75="-",S75&gt;DATE(2027,12,31)),DATE(2030,12,31),S75)</f>
        <v>0</v>
      </c>
      <c r="U75" s="187">
        <f t="shared" ref="U75:U84" si="43">T75-R75+1</f>
        <v>1</v>
      </c>
      <c r="V75" s="133" cm="1">
        <f t="array" ref="V75">_xlfn.IFS(U75&gt;1.1*365, "INFINITO",AX11&lt;=365/2,U75,U75&gt;0,365)</f>
        <v>1</v>
      </c>
      <c r="W75" s="56" cm="1">
        <f t="array" ref="W75">_xlfn.IFS($V75="INFINITO", 1/0,$V75=365,COSTI!$E$11,$V75&gt;0,$V75*COSTI!$E$19*24/1000)/1000</f>
        <v>9.8640000000000018E-5</v>
      </c>
      <c r="X75" s="56" cm="1">
        <f t="array" ref="X75">_xlfn.IFS($V75="INFINITO", 1/0,$V75=365,COSTI!$E$12,$V75&gt;0,$V75*COSTI!$E$20*24)/1000</f>
        <v>2.4719999999999999E-2</v>
      </c>
      <c r="Y75" s="56" cm="1">
        <f t="array" ref="Y75">_xlfn.IFS($V75="INFINITO", COSTI!$E$5,$V75=365,COSTI!$E$13,$V75&gt;0,$V75*COSTI!$E$21/30)/1000</f>
        <v>2.9999999999999997E-4</v>
      </c>
      <c r="Z75" s="56" cm="1">
        <f t="array" ref="Z75">_xlfn.IFS($V75="INFINITO", COSTI!$E$6,$V75=365,COSTI!$E$14,$V75&gt;0,$V75*COSTI!$E$22/30)/1000</f>
        <v>5.9999999999999995E-4</v>
      </c>
      <c r="AA75" s="56" t="e" cm="1">
        <f t="array" ref="AA75">_xlfn.IFS($V75="INFINITO", COSTI!$E$7,$V75=365,COSTI!$E$15,$V75&gt;0,1/0)/1000</f>
        <v>#DIV/0!</v>
      </c>
      <c r="AB75" s="56">
        <v>0</v>
      </c>
      <c r="AC75" s="56">
        <v>0</v>
      </c>
      <c r="AD75" s="56">
        <f t="shared" ref="AD75:AD84" si="44">IF($V75="INFINITO", K75,0)</f>
        <v>0</v>
      </c>
      <c r="AE75" s="56">
        <f t="shared" ref="AE75:AE84" si="45">IF($V75="INFINITO", M75,0)</f>
        <v>0</v>
      </c>
      <c r="AF75" s="140">
        <f t="shared" ref="AF75:AF84" si="46">IF($V75="INFINITO", O75,0)</f>
        <v>0</v>
      </c>
      <c r="AG75" s="136"/>
    </row>
    <row r="76" spans="2:33" x14ac:dyDescent="0.2">
      <c r="D76" s="53" t="s">
        <v>90</v>
      </c>
      <c r="E76" s="38"/>
      <c r="F76" s="260">
        <f t="shared" si="37"/>
        <v>0</v>
      </c>
      <c r="G76" s="45"/>
      <c r="H76" s="38"/>
      <c r="I76" s="260">
        <f t="shared" si="38"/>
        <v>0</v>
      </c>
      <c r="J76" s="45"/>
      <c r="K76" s="38"/>
      <c r="L76" s="264">
        <f t="shared" si="39"/>
        <v>0</v>
      </c>
      <c r="M76" s="38"/>
      <c r="N76" s="263">
        <f t="shared" si="40"/>
        <v>0</v>
      </c>
      <c r="O76" s="38"/>
      <c r="P76" s="267">
        <f t="shared" si="41"/>
        <v>0</v>
      </c>
      <c r="Q76" s="48"/>
      <c r="R76" s="131"/>
      <c r="S76" s="51"/>
      <c r="T76" s="78">
        <f t="shared" si="42"/>
        <v>0</v>
      </c>
      <c r="U76" s="188">
        <f t="shared" si="43"/>
        <v>1</v>
      </c>
      <c r="V76" s="132" cm="1">
        <f t="array" ref="V76">_xlfn.IFS(U76&gt;1.1*365, "INFINITO",AX12&lt;=365/2,U76,U76&gt;0,365)</f>
        <v>1</v>
      </c>
      <c r="W76" s="56" cm="1">
        <f t="array" ref="W76">_xlfn.IFS($V76="INFINITO", 1/0,$V76=365,COSTI!$E$11,$V76&gt;0,$V76*COSTI!$E$19*24/1000)/1000</f>
        <v>9.8640000000000018E-5</v>
      </c>
      <c r="X76" s="56" cm="1">
        <f t="array" ref="X76">_xlfn.IFS($V76="INFINITO", 1/0,$V76=365,COSTI!$E$12,$V76&gt;0,$V76*COSTI!$E$20*24)/1000</f>
        <v>2.4719999999999999E-2</v>
      </c>
      <c r="Y76" s="56" cm="1">
        <f t="array" ref="Y76">_xlfn.IFS($V76="INFINITO", COSTI!$E$5,$V76=365,COSTI!$E$13,$V76&gt;0,$V76*COSTI!$E$21/30)/1000</f>
        <v>2.9999999999999997E-4</v>
      </c>
      <c r="Z76" s="56" cm="1">
        <f t="array" ref="Z76">_xlfn.IFS($V76="INFINITO", COSTI!$E$6,$V76=365,COSTI!$E$14,$V76&gt;0,$V76*COSTI!$E$22/30)/1000</f>
        <v>5.9999999999999995E-4</v>
      </c>
      <c r="AA76" s="56" t="e" cm="1">
        <f t="array" ref="AA76">_xlfn.IFS($V76="INFINITO", COSTI!$E$7,$V76=365,COSTI!$E$15,$V76&gt;0,1/0)/1000</f>
        <v>#DIV/0!</v>
      </c>
      <c r="AB76" s="56">
        <v>0</v>
      </c>
      <c r="AC76" s="56">
        <v>0</v>
      </c>
      <c r="AD76" s="56">
        <f t="shared" si="44"/>
        <v>0</v>
      </c>
      <c r="AE76" s="56">
        <f t="shared" si="45"/>
        <v>0</v>
      </c>
      <c r="AF76" s="141">
        <f t="shared" si="46"/>
        <v>0</v>
      </c>
      <c r="AG76" s="137"/>
    </row>
    <row r="77" spans="2:33" ht="15" customHeight="1" x14ac:dyDescent="0.2">
      <c r="D77" s="53" t="s">
        <v>90</v>
      </c>
      <c r="E77" s="38"/>
      <c r="F77" s="260">
        <f t="shared" si="37"/>
        <v>0</v>
      </c>
      <c r="G77" s="45"/>
      <c r="H77" s="38"/>
      <c r="I77" s="260">
        <f t="shared" si="38"/>
        <v>0</v>
      </c>
      <c r="J77" s="45"/>
      <c r="K77" s="38"/>
      <c r="L77" s="268">
        <f t="shared" si="39"/>
        <v>0</v>
      </c>
      <c r="M77" s="38"/>
      <c r="N77" s="264">
        <f t="shared" si="40"/>
        <v>0</v>
      </c>
      <c r="O77" s="38"/>
      <c r="P77" s="264">
        <f t="shared" si="41"/>
        <v>0</v>
      </c>
      <c r="Q77" s="48"/>
      <c r="R77" s="131"/>
      <c r="S77" s="51"/>
      <c r="T77" s="78">
        <f t="shared" si="42"/>
        <v>0</v>
      </c>
      <c r="U77" s="189">
        <f t="shared" si="43"/>
        <v>1</v>
      </c>
      <c r="V77" s="55" cm="1">
        <f t="array" ref="V77">_xlfn.IFS(U77&gt;1.1*365, "INFINITO",AX12&lt;=365/2,U77,U77&gt;0,365)</f>
        <v>1</v>
      </c>
      <c r="W77" s="56" cm="1">
        <f t="array" ref="W77">_xlfn.IFS($V77="INFINITO", 1/0,$V77=365,COSTI!$E$11,$V77&gt;0,$V77*COSTI!$E$19*24/1000)/1000</f>
        <v>9.8640000000000018E-5</v>
      </c>
      <c r="X77" s="56" cm="1">
        <f t="array" ref="X77">_xlfn.IFS($V77="INFINITO", 1/0,$V77=365,COSTI!$E$12,$V77&gt;0,$V77*COSTI!$E$20*24)/1000</f>
        <v>2.4719999999999999E-2</v>
      </c>
      <c r="Y77" s="56" cm="1">
        <f t="array" ref="Y77">_xlfn.IFS($V77="INFINITO", COSTI!$E$5,$V77=365,COSTI!$E$13,$V77&gt;0,$V77*COSTI!$E$21/30)/1000</f>
        <v>2.9999999999999997E-4</v>
      </c>
      <c r="Z77" s="56" cm="1">
        <f t="array" ref="Z77">_xlfn.IFS($V77="INFINITO", COSTI!$E$6,$V77=365,COSTI!$E$14,$V77&gt;0,$V77*COSTI!$E$22/30)/1000</f>
        <v>5.9999999999999995E-4</v>
      </c>
      <c r="AA77" s="56" t="e" cm="1">
        <f t="array" ref="AA77">_xlfn.IFS($V77="INFINITO", COSTI!$E$7,$V77=365,COSTI!$E$15,$V77&gt;0,1/0)/1000</f>
        <v>#DIV/0!</v>
      </c>
      <c r="AB77" s="56">
        <v>0</v>
      </c>
      <c r="AC77" s="56">
        <v>0</v>
      </c>
      <c r="AD77" s="56">
        <f t="shared" si="44"/>
        <v>0</v>
      </c>
      <c r="AE77" s="56">
        <f t="shared" si="45"/>
        <v>0</v>
      </c>
      <c r="AF77" s="141">
        <f t="shared" si="46"/>
        <v>0</v>
      </c>
      <c r="AG77" s="139"/>
    </row>
    <row r="78" spans="2:33" ht="15" customHeight="1" x14ac:dyDescent="0.2">
      <c r="D78" s="53" t="s">
        <v>90</v>
      </c>
      <c r="E78" s="38"/>
      <c r="F78" s="260">
        <f t="shared" si="37"/>
        <v>0</v>
      </c>
      <c r="G78" s="45"/>
      <c r="H78" s="38"/>
      <c r="I78" s="260">
        <f t="shared" si="38"/>
        <v>0</v>
      </c>
      <c r="J78" s="45"/>
      <c r="K78" s="38"/>
      <c r="L78" s="268">
        <f t="shared" si="39"/>
        <v>0</v>
      </c>
      <c r="M78" s="38"/>
      <c r="N78" s="264">
        <f t="shared" si="40"/>
        <v>0</v>
      </c>
      <c r="O78" s="38"/>
      <c r="P78" s="264">
        <f t="shared" si="41"/>
        <v>0</v>
      </c>
      <c r="Q78" s="48"/>
      <c r="R78" s="131"/>
      <c r="S78" s="51"/>
      <c r="T78" s="78">
        <f t="shared" si="42"/>
        <v>0</v>
      </c>
      <c r="U78" s="189">
        <f t="shared" si="43"/>
        <v>1</v>
      </c>
      <c r="V78" s="55" cm="1">
        <f t="array" ref="V78">_xlfn.IFS(U78&gt;1.1*365, "INFINITO",AX13&lt;=365/2,U78,U78&gt;0,365)</f>
        <v>1</v>
      </c>
      <c r="W78" s="56" cm="1">
        <f t="array" ref="W78">_xlfn.IFS($V78="INFINITO", 1/0,$V78=365,COSTI!$E$11,$V78&gt;0,$V78*COSTI!$E$19*24/1000)/1000</f>
        <v>9.8640000000000018E-5</v>
      </c>
      <c r="X78" s="56" cm="1">
        <f t="array" ref="X78">_xlfn.IFS($V78="INFINITO", 1/0,$V78=365,COSTI!$E$12,$V78&gt;0,$V78*COSTI!$E$20*24)/1000</f>
        <v>2.4719999999999999E-2</v>
      </c>
      <c r="Y78" s="56" cm="1">
        <f t="array" ref="Y78">_xlfn.IFS($V78="INFINITO", COSTI!$E$5,$V78=365,COSTI!$E$13,$V78&gt;0,$V78*COSTI!$E$21/30)/1000</f>
        <v>2.9999999999999997E-4</v>
      </c>
      <c r="Z78" s="56" cm="1">
        <f t="array" ref="Z78">_xlfn.IFS($V78="INFINITO", COSTI!$E$6,$V78=365,COSTI!$E$14,$V78&gt;0,$V78*COSTI!$E$22/30)/1000</f>
        <v>5.9999999999999995E-4</v>
      </c>
      <c r="AA78" s="56" t="e" cm="1">
        <f t="array" ref="AA78">_xlfn.IFS($V78="INFINITO", COSTI!$E$7,$V78=365,COSTI!$E$15,$V78&gt;0,1/0)/1000</f>
        <v>#DIV/0!</v>
      </c>
      <c r="AB78" s="56">
        <v>0</v>
      </c>
      <c r="AC78" s="56">
        <v>0</v>
      </c>
      <c r="AD78" s="56">
        <f t="shared" si="44"/>
        <v>0</v>
      </c>
      <c r="AE78" s="56">
        <f t="shared" si="45"/>
        <v>0</v>
      </c>
      <c r="AF78" s="141">
        <f t="shared" si="46"/>
        <v>0</v>
      </c>
      <c r="AG78" s="139"/>
    </row>
    <row r="79" spans="2:33" ht="15" customHeight="1" x14ac:dyDescent="0.2">
      <c r="D79" s="53" t="s">
        <v>90</v>
      </c>
      <c r="E79" s="38"/>
      <c r="F79" s="260">
        <f t="shared" si="37"/>
        <v>0</v>
      </c>
      <c r="G79" s="45"/>
      <c r="H79" s="38"/>
      <c r="I79" s="260">
        <f t="shared" si="38"/>
        <v>0</v>
      </c>
      <c r="J79" s="45"/>
      <c r="K79" s="38"/>
      <c r="L79" s="268">
        <f t="shared" si="39"/>
        <v>0</v>
      </c>
      <c r="M79" s="38"/>
      <c r="N79" s="264">
        <f t="shared" si="40"/>
        <v>0</v>
      </c>
      <c r="O79" s="38"/>
      <c r="P79" s="264">
        <f t="shared" si="41"/>
        <v>0</v>
      </c>
      <c r="Q79" s="48"/>
      <c r="R79" s="131"/>
      <c r="S79" s="51"/>
      <c r="T79" s="78">
        <f t="shared" si="42"/>
        <v>0</v>
      </c>
      <c r="U79" s="189">
        <f t="shared" si="43"/>
        <v>1</v>
      </c>
      <c r="V79" s="55" cm="1">
        <f t="array" ref="V79">_xlfn.IFS(U79&gt;1.1*365, "INFINITO",AX14&lt;=365/2,U79,U79&gt;0,365)</f>
        <v>1</v>
      </c>
      <c r="W79" s="56" cm="1">
        <f t="array" ref="W79">_xlfn.IFS($V79="INFINITO", 1/0,$V79=365,COSTI!$E$11,$V79&gt;0,$V79*COSTI!$E$19*24/1000)/1000</f>
        <v>9.8640000000000018E-5</v>
      </c>
      <c r="X79" s="56" cm="1">
        <f t="array" ref="X79">_xlfn.IFS($V79="INFINITO", 1/0,$V79=365,COSTI!$E$12,$V79&gt;0,$V79*COSTI!$E$20*24)/1000</f>
        <v>2.4719999999999999E-2</v>
      </c>
      <c r="Y79" s="56" cm="1">
        <f t="array" ref="Y79">_xlfn.IFS($V79="INFINITO", COSTI!$E$5,$V79=365,COSTI!$E$13,$V79&gt;0,$V79*COSTI!$E$21/30)/1000</f>
        <v>2.9999999999999997E-4</v>
      </c>
      <c r="Z79" s="56" cm="1">
        <f t="array" ref="Z79">_xlfn.IFS($V79="INFINITO", COSTI!$E$6,$V79=365,COSTI!$E$14,$V79&gt;0,$V79*COSTI!$E$22/30)/1000</f>
        <v>5.9999999999999995E-4</v>
      </c>
      <c r="AA79" s="56" t="e" cm="1">
        <f t="array" ref="AA79">_xlfn.IFS($V79="INFINITO", COSTI!$E$7,$V79=365,COSTI!$E$15,$V79&gt;0,1/0)/1000</f>
        <v>#DIV/0!</v>
      </c>
      <c r="AB79" s="56">
        <v>0</v>
      </c>
      <c r="AC79" s="56">
        <v>0</v>
      </c>
      <c r="AD79" s="56">
        <f t="shared" si="44"/>
        <v>0</v>
      </c>
      <c r="AE79" s="56">
        <f t="shared" si="45"/>
        <v>0</v>
      </c>
      <c r="AF79" s="141">
        <f t="shared" si="46"/>
        <v>0</v>
      </c>
      <c r="AG79" s="139"/>
    </row>
    <row r="80" spans="2:33" ht="15" customHeight="1" x14ac:dyDescent="0.2">
      <c r="D80" s="53" t="s">
        <v>90</v>
      </c>
      <c r="E80" s="38"/>
      <c r="F80" s="260">
        <f t="shared" si="37"/>
        <v>0</v>
      </c>
      <c r="G80" s="45"/>
      <c r="H80" s="38"/>
      <c r="I80" s="260">
        <f t="shared" si="38"/>
        <v>0</v>
      </c>
      <c r="J80" s="45"/>
      <c r="K80" s="38"/>
      <c r="L80" s="268">
        <f t="shared" si="39"/>
        <v>0</v>
      </c>
      <c r="M80" s="38"/>
      <c r="N80" s="264">
        <f t="shared" si="40"/>
        <v>0</v>
      </c>
      <c r="O80" s="38"/>
      <c r="P80" s="264">
        <f t="shared" si="41"/>
        <v>0</v>
      </c>
      <c r="Q80" s="48"/>
      <c r="R80" s="131"/>
      <c r="S80" s="51"/>
      <c r="T80" s="78">
        <f t="shared" si="42"/>
        <v>0</v>
      </c>
      <c r="U80" s="189">
        <f t="shared" si="43"/>
        <v>1</v>
      </c>
      <c r="V80" s="55" cm="1">
        <f t="array" ref="V80">_xlfn.IFS(U80&gt;1.1*365, "INFINITO",AX15&lt;=365/2,U80,U80&gt;0,365)</f>
        <v>1</v>
      </c>
      <c r="W80" s="56" cm="1">
        <f t="array" ref="W80">_xlfn.IFS($V80="INFINITO", 1/0,$V80=365,COSTI!$E$11,$V80&gt;0,$V80*COSTI!$E$19*24/1000)/1000</f>
        <v>9.8640000000000018E-5</v>
      </c>
      <c r="X80" s="56" cm="1">
        <f t="array" ref="X80">_xlfn.IFS($V80="INFINITO", 1/0,$V80=365,COSTI!$E$12,$V80&gt;0,$V80*COSTI!$E$20*24)/1000</f>
        <v>2.4719999999999999E-2</v>
      </c>
      <c r="Y80" s="56" cm="1">
        <f t="array" ref="Y80">_xlfn.IFS($V80="INFINITO", COSTI!$E$5,$V80=365,COSTI!$E$13,$V80&gt;0,$V80*COSTI!$E$21/30)/1000</f>
        <v>2.9999999999999997E-4</v>
      </c>
      <c r="Z80" s="56" cm="1">
        <f t="array" ref="Z80">_xlfn.IFS($V80="INFINITO", COSTI!$E$6,$V80=365,COSTI!$E$14,$V80&gt;0,$V80*COSTI!$E$22/30)/1000</f>
        <v>5.9999999999999995E-4</v>
      </c>
      <c r="AA80" s="56" t="e" cm="1">
        <f t="array" ref="AA80">_xlfn.IFS($V80="INFINITO", COSTI!$E$7,$V80=365,COSTI!$E$15,$V80&gt;0,1/0)/1000</f>
        <v>#DIV/0!</v>
      </c>
      <c r="AB80" s="56">
        <v>0</v>
      </c>
      <c r="AC80" s="56">
        <v>0</v>
      </c>
      <c r="AD80" s="56">
        <f t="shared" si="44"/>
        <v>0</v>
      </c>
      <c r="AE80" s="56">
        <f t="shared" si="45"/>
        <v>0</v>
      </c>
      <c r="AF80" s="141">
        <f t="shared" si="46"/>
        <v>0</v>
      </c>
      <c r="AG80" s="139"/>
    </row>
    <row r="81" spans="2:33" ht="15" customHeight="1" x14ac:dyDescent="0.2">
      <c r="D81" s="53" t="s">
        <v>90</v>
      </c>
      <c r="E81" s="38"/>
      <c r="F81" s="260">
        <f t="shared" si="37"/>
        <v>0</v>
      </c>
      <c r="G81" s="45"/>
      <c r="H81" s="38"/>
      <c r="I81" s="260">
        <f t="shared" si="38"/>
        <v>0</v>
      </c>
      <c r="J81" s="45"/>
      <c r="K81" s="38"/>
      <c r="L81" s="268">
        <f t="shared" si="39"/>
        <v>0</v>
      </c>
      <c r="M81" s="38"/>
      <c r="N81" s="264">
        <f t="shared" si="40"/>
        <v>0</v>
      </c>
      <c r="O81" s="38"/>
      <c r="P81" s="264">
        <f t="shared" si="41"/>
        <v>0</v>
      </c>
      <c r="Q81" s="48"/>
      <c r="R81" s="131"/>
      <c r="S81" s="51"/>
      <c r="T81" s="78">
        <f t="shared" si="42"/>
        <v>0</v>
      </c>
      <c r="U81" s="189">
        <f t="shared" si="43"/>
        <v>1</v>
      </c>
      <c r="V81" s="55" cm="1">
        <f t="array" ref="V81">_xlfn.IFS(U81&gt;1.1*365, "INFINITO",AX16&lt;=365/2,U81,U81&gt;0,365)</f>
        <v>1</v>
      </c>
      <c r="W81" s="56" cm="1">
        <f t="array" ref="W81">_xlfn.IFS($V81="INFINITO", 1/0,$V81=365,COSTI!$E$11,$V81&gt;0,$V81*COSTI!$E$19*24/1000)/1000</f>
        <v>9.8640000000000018E-5</v>
      </c>
      <c r="X81" s="56" cm="1">
        <f t="array" ref="X81">_xlfn.IFS($V81="INFINITO", 1/0,$V81=365,COSTI!$E$12,$V81&gt;0,$V81*COSTI!$E$20*24)/1000</f>
        <v>2.4719999999999999E-2</v>
      </c>
      <c r="Y81" s="56" cm="1">
        <f t="array" ref="Y81">_xlfn.IFS($V81="INFINITO", COSTI!$E$5,$V81=365,COSTI!$E$13,$V81&gt;0,$V81*COSTI!$E$21/30)/1000</f>
        <v>2.9999999999999997E-4</v>
      </c>
      <c r="Z81" s="56" cm="1">
        <f t="array" ref="Z81">_xlfn.IFS($V81="INFINITO", COSTI!$E$6,$V81=365,COSTI!$E$14,$V81&gt;0,$V81*COSTI!$E$22/30)/1000</f>
        <v>5.9999999999999995E-4</v>
      </c>
      <c r="AA81" s="56" t="e" cm="1">
        <f t="array" ref="AA81">_xlfn.IFS($V81="INFINITO", COSTI!$E$7,$V81=365,COSTI!$E$15,$V81&gt;0,1/0)/1000</f>
        <v>#DIV/0!</v>
      </c>
      <c r="AB81" s="56">
        <v>0</v>
      </c>
      <c r="AC81" s="56">
        <v>0</v>
      </c>
      <c r="AD81" s="56">
        <f t="shared" si="44"/>
        <v>0</v>
      </c>
      <c r="AE81" s="56">
        <f t="shared" si="45"/>
        <v>0</v>
      </c>
      <c r="AF81" s="141">
        <f t="shared" si="46"/>
        <v>0</v>
      </c>
      <c r="AG81" s="139"/>
    </row>
    <row r="82" spans="2:33" ht="15" customHeight="1" x14ac:dyDescent="0.2">
      <c r="D82" s="53" t="s">
        <v>90</v>
      </c>
      <c r="E82" s="38"/>
      <c r="F82" s="260">
        <f t="shared" si="37"/>
        <v>0</v>
      </c>
      <c r="G82" s="45"/>
      <c r="H82" s="38"/>
      <c r="I82" s="260">
        <f t="shared" si="38"/>
        <v>0</v>
      </c>
      <c r="J82" s="45"/>
      <c r="K82" s="38"/>
      <c r="L82" s="268">
        <f t="shared" si="39"/>
        <v>0</v>
      </c>
      <c r="M82" s="38"/>
      <c r="N82" s="264">
        <f t="shared" si="40"/>
        <v>0</v>
      </c>
      <c r="O82" s="38"/>
      <c r="P82" s="264">
        <f t="shared" si="41"/>
        <v>0</v>
      </c>
      <c r="Q82" s="48"/>
      <c r="R82" s="131"/>
      <c r="S82" s="51"/>
      <c r="T82" s="78">
        <f t="shared" si="42"/>
        <v>0</v>
      </c>
      <c r="U82" s="189">
        <f t="shared" si="43"/>
        <v>1</v>
      </c>
      <c r="V82" s="55" cm="1">
        <f t="array" ref="V82">_xlfn.IFS(U82&gt;1.1*365, "INFINITO",AX17&lt;=365/2,U82,U82&gt;0,365)</f>
        <v>1</v>
      </c>
      <c r="W82" s="56" cm="1">
        <f t="array" ref="W82">_xlfn.IFS($V82="INFINITO", 1/0,$V82=365,COSTI!$E$11,$V82&gt;0,$V82*COSTI!$E$19*24/1000)/1000</f>
        <v>9.8640000000000018E-5</v>
      </c>
      <c r="X82" s="56" cm="1">
        <f t="array" ref="X82">_xlfn.IFS($V82="INFINITO", 1/0,$V82=365,COSTI!$E$12,$V82&gt;0,$V82*COSTI!$E$20*24)/1000</f>
        <v>2.4719999999999999E-2</v>
      </c>
      <c r="Y82" s="56" cm="1">
        <f t="array" ref="Y82">_xlfn.IFS($V82="INFINITO", COSTI!$E$5,$V82=365,COSTI!$E$13,$V82&gt;0,$V82*COSTI!$E$21/30)/1000</f>
        <v>2.9999999999999997E-4</v>
      </c>
      <c r="Z82" s="56" cm="1">
        <f t="array" ref="Z82">_xlfn.IFS($V82="INFINITO", COSTI!$E$6,$V82=365,COSTI!$E$14,$V82&gt;0,$V82*COSTI!$E$22/30)/1000</f>
        <v>5.9999999999999995E-4</v>
      </c>
      <c r="AA82" s="56" t="e" cm="1">
        <f t="array" ref="AA82">_xlfn.IFS($V82="INFINITO", COSTI!$E$7,$V82=365,COSTI!$E$15,$V82&gt;0,1/0)/1000</f>
        <v>#DIV/0!</v>
      </c>
      <c r="AB82" s="56">
        <v>0</v>
      </c>
      <c r="AC82" s="56">
        <v>0</v>
      </c>
      <c r="AD82" s="56">
        <f t="shared" si="44"/>
        <v>0</v>
      </c>
      <c r="AE82" s="56">
        <f t="shared" si="45"/>
        <v>0</v>
      </c>
      <c r="AF82" s="141">
        <f t="shared" si="46"/>
        <v>0</v>
      </c>
      <c r="AG82" s="139"/>
    </row>
    <row r="83" spans="2:33" ht="15" customHeight="1" x14ac:dyDescent="0.2">
      <c r="D83" s="53" t="s">
        <v>90</v>
      </c>
      <c r="E83" s="38"/>
      <c r="F83" s="260">
        <f t="shared" si="37"/>
        <v>0</v>
      </c>
      <c r="G83" s="45"/>
      <c r="H83" s="38"/>
      <c r="I83" s="260">
        <f t="shared" si="38"/>
        <v>0</v>
      </c>
      <c r="J83" s="45"/>
      <c r="K83" s="38"/>
      <c r="L83" s="268">
        <f t="shared" si="39"/>
        <v>0</v>
      </c>
      <c r="M83" s="38"/>
      <c r="N83" s="264">
        <f t="shared" si="40"/>
        <v>0</v>
      </c>
      <c r="O83" s="38"/>
      <c r="P83" s="264">
        <f t="shared" si="41"/>
        <v>0</v>
      </c>
      <c r="Q83" s="48"/>
      <c r="R83" s="131"/>
      <c r="S83" s="51"/>
      <c r="T83" s="78">
        <f t="shared" si="42"/>
        <v>0</v>
      </c>
      <c r="U83" s="189">
        <f t="shared" si="43"/>
        <v>1</v>
      </c>
      <c r="V83" s="55" cm="1">
        <f t="array" ref="V83">_xlfn.IFS(U83&gt;1.1*365, "INFINITO",AX18&lt;=365/2,U83,U83&gt;0,365)</f>
        <v>1</v>
      </c>
      <c r="W83" s="56" cm="1">
        <f t="array" ref="W83">_xlfn.IFS($V83="INFINITO", 1/0,$V83=365,COSTI!$E$11,$V83&gt;0,$V83*COSTI!$E$19*24/1000)/1000</f>
        <v>9.8640000000000018E-5</v>
      </c>
      <c r="X83" s="56" cm="1">
        <f t="array" ref="X83">_xlfn.IFS($V83="INFINITO", 1/0,$V83=365,COSTI!$E$12,$V83&gt;0,$V83*COSTI!$E$20*24)/1000</f>
        <v>2.4719999999999999E-2</v>
      </c>
      <c r="Y83" s="56" cm="1">
        <f t="array" ref="Y83">_xlfn.IFS($V83="INFINITO", COSTI!$E$5,$V83=365,COSTI!$E$13,$V83&gt;0,$V83*COSTI!$E$21/30)/1000</f>
        <v>2.9999999999999997E-4</v>
      </c>
      <c r="Z83" s="56" cm="1">
        <f t="array" ref="Z83">_xlfn.IFS($V83="INFINITO", COSTI!$E$6,$V83=365,COSTI!$E$14,$V83&gt;0,$V83*COSTI!$E$22/30)/1000</f>
        <v>5.9999999999999995E-4</v>
      </c>
      <c r="AA83" s="56" t="e" cm="1">
        <f t="array" ref="AA83">_xlfn.IFS($V83="INFINITO", COSTI!$E$7,$V83=365,COSTI!$E$15,$V83&gt;0,1/0)/1000</f>
        <v>#DIV/0!</v>
      </c>
      <c r="AB83" s="56">
        <v>0</v>
      </c>
      <c r="AC83" s="56">
        <v>0</v>
      </c>
      <c r="AD83" s="56">
        <f t="shared" si="44"/>
        <v>0</v>
      </c>
      <c r="AE83" s="56">
        <f t="shared" si="45"/>
        <v>0</v>
      </c>
      <c r="AF83" s="141">
        <f t="shared" si="46"/>
        <v>0</v>
      </c>
      <c r="AG83" s="139"/>
    </row>
    <row r="84" spans="2:33" ht="15" customHeight="1" thickBot="1" x14ac:dyDescent="0.25">
      <c r="D84" s="53" t="s">
        <v>90</v>
      </c>
      <c r="E84" s="38"/>
      <c r="F84" s="260">
        <f t="shared" si="37"/>
        <v>0</v>
      </c>
      <c r="G84" s="45"/>
      <c r="H84" s="38"/>
      <c r="I84" s="260">
        <f t="shared" si="38"/>
        <v>0</v>
      </c>
      <c r="J84" s="45"/>
      <c r="K84" s="38"/>
      <c r="L84" s="268">
        <f t="shared" si="39"/>
        <v>0</v>
      </c>
      <c r="M84" s="38"/>
      <c r="N84" s="264">
        <f t="shared" si="40"/>
        <v>0</v>
      </c>
      <c r="O84" s="38"/>
      <c r="P84" s="264">
        <f t="shared" si="41"/>
        <v>0</v>
      </c>
      <c r="Q84" s="48"/>
      <c r="R84" s="131"/>
      <c r="S84" s="51"/>
      <c r="T84" s="78">
        <f t="shared" si="42"/>
        <v>0</v>
      </c>
      <c r="U84" s="189">
        <f t="shared" si="43"/>
        <v>1</v>
      </c>
      <c r="V84" s="55" cm="1">
        <f t="array" ref="V84">_xlfn.IFS(U84&gt;1.1*365, "INFINITO",AX19&lt;=365/2,U84,U84&gt;0,365)</f>
        <v>1</v>
      </c>
      <c r="W84" s="56" cm="1">
        <f t="array" ref="W84">_xlfn.IFS($V84="INFINITO", 1/0,$V84=365,COSTI!$E$11,$V84&gt;0,$V84*COSTI!$E$19*24/1000)/1000</f>
        <v>9.8640000000000018E-5</v>
      </c>
      <c r="X84" s="56" cm="1">
        <f t="array" ref="X84">_xlfn.IFS($V84="INFINITO", 1/0,$V84=365,COSTI!$E$12,$V84&gt;0,$V84*COSTI!$E$20*24)/1000</f>
        <v>2.4719999999999999E-2</v>
      </c>
      <c r="Y84" s="56" cm="1">
        <f t="array" ref="Y84">_xlfn.IFS($V84="INFINITO", COSTI!$E$5,$V84=365,COSTI!$E$13,$V84&gt;0,$V84*COSTI!$E$21/30)/1000</f>
        <v>2.9999999999999997E-4</v>
      </c>
      <c r="Z84" s="56" cm="1">
        <f t="array" ref="Z84">_xlfn.IFS($V84="INFINITO", COSTI!$E$6,$V84=365,COSTI!$E$14,$V84&gt;0,$V84*COSTI!$E$22/30)/1000</f>
        <v>5.9999999999999995E-4</v>
      </c>
      <c r="AA84" s="56" t="e" cm="1">
        <f t="array" ref="AA84">_xlfn.IFS($V84="INFINITO", COSTI!$E$7,$V84=365,COSTI!$E$15,$V84&gt;0,1/0)/1000</f>
        <v>#DIV/0!</v>
      </c>
      <c r="AB84" s="56">
        <v>0</v>
      </c>
      <c r="AC84" s="56">
        <v>0</v>
      </c>
      <c r="AD84" s="56">
        <f t="shared" si="44"/>
        <v>0</v>
      </c>
      <c r="AE84" s="56">
        <f t="shared" si="45"/>
        <v>0</v>
      </c>
      <c r="AF84" s="141">
        <f t="shared" si="46"/>
        <v>0</v>
      </c>
      <c r="AG84" s="139"/>
    </row>
    <row r="85" spans="2:33" ht="16" thickBot="1" x14ac:dyDescent="0.25">
      <c r="D85" s="60" t="s">
        <v>91</v>
      </c>
      <c r="E85" s="115">
        <f>ROUND(SUM(E75:E84),1)</f>
        <v>0</v>
      </c>
      <c r="F85" s="261">
        <f>ROUND(SUM(F75:F84),1)</f>
        <v>0</v>
      </c>
      <c r="G85" s="123"/>
      <c r="H85" s="116">
        <f>ROUND(SUM(H75:H84),1)</f>
        <v>0</v>
      </c>
      <c r="I85" s="261">
        <f>ROUND(SUM(I75:I84),1)</f>
        <v>0</v>
      </c>
      <c r="J85" s="123"/>
      <c r="K85" s="116">
        <f t="shared" ref="K85:P85" si="47">ROUND(SUM(K75:K84),1)</f>
        <v>0</v>
      </c>
      <c r="L85" s="265">
        <f t="shared" si="47"/>
        <v>0</v>
      </c>
      <c r="M85" s="125">
        <f t="shared" si="47"/>
        <v>0</v>
      </c>
      <c r="N85" s="269">
        <f t="shared" si="47"/>
        <v>0</v>
      </c>
      <c r="O85" s="116">
        <f t="shared" si="47"/>
        <v>0</v>
      </c>
      <c r="P85" s="261">
        <f t="shared" si="47"/>
        <v>0</v>
      </c>
      <c r="Q85" s="117"/>
      <c r="R85" s="126"/>
      <c r="S85" s="127"/>
      <c r="T85" s="129"/>
      <c r="U85" s="190">
        <f>ROUND(SUM(U75:U77),1)</f>
        <v>3</v>
      </c>
      <c r="V85" s="119"/>
      <c r="W85" s="120"/>
      <c r="X85" s="120"/>
      <c r="Y85" s="120"/>
      <c r="Z85" s="120"/>
      <c r="AA85" s="120"/>
      <c r="AB85" s="115">
        <f>ROUND(SUMIF(AB74:AB77,"&gt;0",AB74:AB77),1)</f>
        <v>0</v>
      </c>
      <c r="AC85" s="115">
        <f>ROUND(SUMIF(AC74:AC77,"&gt;0",AC74:AC77),1)</f>
        <v>0</v>
      </c>
      <c r="AD85" s="115">
        <f>ROUND(SUMIF(AD74:AD77,"&gt;0",AD74:AD77),1)</f>
        <v>0</v>
      </c>
      <c r="AE85" s="115">
        <f>ROUND(SUMIF(AE74:AE77,"&gt;0",AE74:AE77),1)</f>
        <v>0</v>
      </c>
      <c r="AF85" s="123">
        <f>ROUND(SUMIF(AF74:AF77,"&gt;0",AF74:AF77),1)</f>
        <v>0</v>
      </c>
      <c r="AG85" s="142"/>
    </row>
    <row r="86" spans="2:33" ht="36.75" customHeight="1" x14ac:dyDescent="0.2">
      <c r="B86" s="15"/>
      <c r="C86" s="15"/>
    </row>
    <row r="87" spans="2:33" ht="22" x14ac:dyDescent="0.3">
      <c r="B87" s="15"/>
      <c r="C87" s="15"/>
      <c r="D87" s="202" t="s">
        <v>214</v>
      </c>
      <c r="E87" s="202"/>
      <c r="F87" s="202"/>
      <c r="G87" s="202"/>
      <c r="H87" s="202"/>
      <c r="I87" s="202"/>
      <c r="J87" s="202"/>
      <c r="K87" s="202"/>
      <c r="L87" s="202"/>
      <c r="M87" s="202"/>
      <c r="N87" s="202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</row>
    <row r="88" spans="2:33" ht="16" thickBot="1" x14ac:dyDescent="0.25">
      <c r="D88" s="14" t="s">
        <v>118</v>
      </c>
    </row>
    <row r="89" spans="2:33" ht="35" customHeight="1" x14ac:dyDescent="0.2">
      <c r="D89" s="207" t="str">
        <f>D87</f>
        <v>CINECA - Richieste (annuali o temporanee)</v>
      </c>
      <c r="E89" s="198" t="s">
        <v>40</v>
      </c>
      <c r="F89" s="199"/>
      <c r="G89" s="199"/>
      <c r="H89" s="200"/>
      <c r="I89" s="205" t="s">
        <v>13</v>
      </c>
      <c r="J89" s="199"/>
      <c r="K89" s="199"/>
      <c r="L89" s="206"/>
      <c r="M89" s="100" t="s">
        <v>100</v>
      </c>
      <c r="N89" s="228" t="s">
        <v>101</v>
      </c>
      <c r="O89" s="229"/>
      <c r="P89" s="229"/>
      <c r="Q89" s="229"/>
      <c r="R89" s="230"/>
    </row>
    <row r="90" spans="2:33" ht="35" customHeight="1" thickBot="1" x14ac:dyDescent="0.25">
      <c r="D90" s="208"/>
      <c r="E90" s="105" t="s">
        <v>12</v>
      </c>
      <c r="F90" s="107" t="s">
        <v>42</v>
      </c>
      <c r="G90" s="108" t="s">
        <v>43</v>
      </c>
      <c r="H90" s="104" t="s">
        <v>8</v>
      </c>
      <c r="I90" s="103" t="s">
        <v>14</v>
      </c>
      <c r="J90" s="109" t="s">
        <v>42</v>
      </c>
      <c r="K90" s="108" t="s">
        <v>43</v>
      </c>
      <c r="L90" s="106" t="s">
        <v>8</v>
      </c>
      <c r="M90" s="59" t="s">
        <v>96</v>
      </c>
      <c r="N90" s="231"/>
      <c r="O90" s="232"/>
      <c r="P90" s="232"/>
      <c r="Q90" s="232"/>
      <c r="R90" s="233"/>
    </row>
    <row r="91" spans="2:33" ht="15" customHeight="1" thickBot="1" x14ac:dyDescent="0.25">
      <c r="D91" s="52" t="s">
        <v>90</v>
      </c>
      <c r="E91" s="38"/>
      <c r="F91" s="260">
        <f>COSTI!$H$3*E91/1000</f>
        <v>0</v>
      </c>
      <c r="G91" s="37"/>
      <c r="H91" s="44"/>
      <c r="I91" s="38"/>
      <c r="J91" s="260">
        <f>COSTI!$H$4*I91/1000</f>
        <v>0</v>
      </c>
      <c r="K91" s="37"/>
      <c r="L91" s="44"/>
      <c r="M91" s="50"/>
      <c r="N91" s="243"/>
      <c r="O91" s="244"/>
      <c r="P91" s="244"/>
      <c r="Q91" s="244"/>
      <c r="R91" s="245"/>
    </row>
    <row r="92" spans="2:33" ht="15" customHeight="1" thickBot="1" x14ac:dyDescent="0.25">
      <c r="D92" s="61" t="s">
        <v>90</v>
      </c>
      <c r="E92" s="99"/>
      <c r="F92" s="260">
        <f>COSTI!$H$3*E92/1000</f>
        <v>0</v>
      </c>
      <c r="G92" s="122"/>
      <c r="H92" s="46"/>
      <c r="I92" s="99"/>
      <c r="J92" s="260">
        <f>COSTI!$H$4*I92/1000</f>
        <v>0</v>
      </c>
      <c r="K92" s="122"/>
      <c r="L92" s="144"/>
      <c r="M92" s="149"/>
      <c r="N92" s="237"/>
      <c r="O92" s="238"/>
      <c r="P92" s="238"/>
      <c r="Q92" s="238"/>
      <c r="R92" s="239"/>
    </row>
    <row r="93" spans="2:33" ht="15" customHeight="1" thickBot="1" x14ac:dyDescent="0.25">
      <c r="D93" s="61" t="s">
        <v>90</v>
      </c>
      <c r="E93" s="99"/>
      <c r="F93" s="260">
        <f>COSTI!$H$3*E93/1000</f>
        <v>0</v>
      </c>
      <c r="G93" s="122"/>
      <c r="H93" s="46"/>
      <c r="I93" s="99"/>
      <c r="J93" s="260">
        <f>COSTI!$H$4*I93/1000</f>
        <v>0</v>
      </c>
      <c r="K93" s="122"/>
      <c r="L93" s="144"/>
      <c r="M93" s="149"/>
      <c r="N93" s="237"/>
      <c r="O93" s="238"/>
      <c r="P93" s="238"/>
      <c r="Q93" s="238"/>
      <c r="R93" s="239"/>
    </row>
    <row r="94" spans="2:33" ht="15" customHeight="1" thickBot="1" x14ac:dyDescent="0.25">
      <c r="D94" s="61" t="s">
        <v>90</v>
      </c>
      <c r="E94" s="99"/>
      <c r="F94" s="260">
        <f>COSTI!$H$3*E94/1000</f>
        <v>0</v>
      </c>
      <c r="G94" s="122"/>
      <c r="H94" s="46"/>
      <c r="I94" s="99"/>
      <c r="J94" s="260">
        <f>COSTI!$H$4*I94/1000</f>
        <v>0</v>
      </c>
      <c r="K94" s="122"/>
      <c r="L94" s="144"/>
      <c r="M94" s="149"/>
      <c r="N94" s="237"/>
      <c r="O94" s="238"/>
      <c r="P94" s="238"/>
      <c r="Q94" s="238"/>
      <c r="R94" s="239"/>
    </row>
    <row r="95" spans="2:33" ht="15" customHeight="1" thickBot="1" x14ac:dyDescent="0.25">
      <c r="D95" s="61" t="s">
        <v>90</v>
      </c>
      <c r="E95" s="99"/>
      <c r="F95" s="260">
        <f>COSTI!$H$3*E95/1000</f>
        <v>0</v>
      </c>
      <c r="G95" s="122"/>
      <c r="H95" s="144"/>
      <c r="I95" s="145"/>
      <c r="J95" s="260">
        <f>COSTI!$H$4*I95/1000</f>
        <v>0</v>
      </c>
      <c r="K95" s="122"/>
      <c r="L95" s="144"/>
      <c r="M95" s="149"/>
      <c r="N95" s="237"/>
      <c r="O95" s="238"/>
      <c r="P95" s="238"/>
      <c r="Q95" s="238"/>
      <c r="R95" s="239"/>
    </row>
    <row r="96" spans="2:33" ht="15" customHeight="1" thickBot="1" x14ac:dyDescent="0.25">
      <c r="D96" s="61" t="s">
        <v>90</v>
      </c>
      <c r="E96" s="99"/>
      <c r="F96" s="260">
        <f>COSTI!$H$3*E96/1000</f>
        <v>0</v>
      </c>
      <c r="G96" s="122"/>
      <c r="H96" s="144"/>
      <c r="I96" s="145"/>
      <c r="J96" s="260">
        <f>COSTI!$H$4*I96/1000</f>
        <v>0</v>
      </c>
      <c r="K96" s="122"/>
      <c r="L96" s="144"/>
      <c r="M96" s="149"/>
      <c r="N96" s="237"/>
      <c r="O96" s="238"/>
      <c r="P96" s="238"/>
      <c r="Q96" s="238"/>
      <c r="R96" s="239"/>
    </row>
    <row r="97" spans="4:18" ht="15" customHeight="1" thickBot="1" x14ac:dyDescent="0.25">
      <c r="D97" s="61" t="s">
        <v>90</v>
      </c>
      <c r="E97" s="99"/>
      <c r="F97" s="260">
        <f>COSTI!$H$3*E97/1000</f>
        <v>0</v>
      </c>
      <c r="G97" s="122"/>
      <c r="H97" s="144"/>
      <c r="I97" s="145"/>
      <c r="J97" s="260">
        <f>COSTI!$H$4*I97/1000</f>
        <v>0</v>
      </c>
      <c r="K97" s="122"/>
      <c r="L97" s="144"/>
      <c r="M97" s="149"/>
      <c r="N97" s="237"/>
      <c r="O97" s="238"/>
      <c r="P97" s="238"/>
      <c r="Q97" s="238"/>
      <c r="R97" s="239"/>
    </row>
    <row r="98" spans="4:18" ht="15" customHeight="1" thickBot="1" x14ac:dyDescent="0.25">
      <c r="D98" s="61" t="s">
        <v>90</v>
      </c>
      <c r="E98" s="99"/>
      <c r="F98" s="260">
        <f>COSTI!$H$3*E98/1000</f>
        <v>0</v>
      </c>
      <c r="G98" s="122"/>
      <c r="H98" s="144"/>
      <c r="I98" s="145"/>
      <c r="J98" s="260">
        <f>COSTI!$H$4*I98/1000</f>
        <v>0</v>
      </c>
      <c r="K98" s="122"/>
      <c r="L98" s="144"/>
      <c r="M98" s="149"/>
      <c r="N98" s="237"/>
      <c r="O98" s="238"/>
      <c r="P98" s="238"/>
      <c r="Q98" s="238"/>
      <c r="R98" s="239"/>
    </row>
    <row r="99" spans="4:18" ht="15" customHeight="1" thickBot="1" x14ac:dyDescent="0.25">
      <c r="D99" s="61" t="s">
        <v>90</v>
      </c>
      <c r="E99" s="99"/>
      <c r="F99" s="260">
        <f>COSTI!$H$3*E99/1000</f>
        <v>0</v>
      </c>
      <c r="G99" s="122"/>
      <c r="H99" s="144"/>
      <c r="I99" s="145"/>
      <c r="J99" s="260">
        <f>COSTI!$H$4*I99/1000</f>
        <v>0</v>
      </c>
      <c r="K99" s="122"/>
      <c r="L99" s="46"/>
      <c r="M99" s="148"/>
      <c r="N99" s="237"/>
      <c r="O99" s="238"/>
      <c r="P99" s="238"/>
      <c r="Q99" s="238"/>
      <c r="R99" s="239"/>
    </row>
    <row r="100" spans="4:18" ht="15" customHeight="1" thickBot="1" x14ac:dyDescent="0.25">
      <c r="D100" s="61" t="s">
        <v>90</v>
      </c>
      <c r="E100" s="99"/>
      <c r="F100" s="260">
        <f>COSTI!$H$3*E100/1000</f>
        <v>0</v>
      </c>
      <c r="G100" s="122"/>
      <c r="H100" s="144"/>
      <c r="I100" s="143"/>
      <c r="J100" s="260">
        <f>COSTI!$H$4*I100/1000</f>
        <v>0</v>
      </c>
      <c r="K100" s="122"/>
      <c r="L100" s="146"/>
      <c r="M100" s="147"/>
      <c r="N100" s="240"/>
      <c r="O100" s="241"/>
      <c r="P100" s="241"/>
      <c r="Q100" s="241"/>
      <c r="R100" s="242"/>
    </row>
    <row r="101" spans="4:18" ht="16" thickBot="1" x14ac:dyDescent="0.25">
      <c r="D101" s="60" t="s">
        <v>91</v>
      </c>
      <c r="E101" s="115">
        <f>ROUND(SUM(E91:E100),1)</f>
        <v>0</v>
      </c>
      <c r="F101" s="261">
        <f>ROUND(SUM(F91:F100),1)</f>
        <v>0</v>
      </c>
      <c r="G101" s="115">
        <f>ROUND(SUM(G91:G100),1)</f>
        <v>0</v>
      </c>
      <c r="H101" s="123"/>
      <c r="I101" s="115">
        <f>ROUND(SUM(I91:I100),1)</f>
        <v>0</v>
      </c>
      <c r="J101" s="261">
        <f>ROUND(SUM(J91:J100),1)</f>
        <v>0</v>
      </c>
      <c r="K101" s="115">
        <f>ROUND(SUM(K91:K100),1)</f>
        <v>0</v>
      </c>
      <c r="L101" s="123"/>
      <c r="M101" s="134"/>
      <c r="N101" s="234"/>
      <c r="O101" s="235"/>
      <c r="P101" s="235"/>
      <c r="Q101" s="235"/>
      <c r="R101" s="236"/>
    </row>
    <row r="107" spans="4:18" ht="15" customHeight="1" x14ac:dyDescent="0.2"/>
    <row r="108" spans="4:18" ht="15" customHeight="1" x14ac:dyDescent="0.2"/>
  </sheetData>
  <sheetProtection sheet="1" sort="0" autoFilter="0" pivotTables="0"/>
  <mergeCells count="144">
    <mergeCell ref="N101:R101"/>
    <mergeCell ref="N96:R96"/>
    <mergeCell ref="N97:R97"/>
    <mergeCell ref="N98:R98"/>
    <mergeCell ref="N99:R99"/>
    <mergeCell ref="N100:R100"/>
    <mergeCell ref="N91:R91"/>
    <mergeCell ref="N93:R93"/>
    <mergeCell ref="N92:R92"/>
    <mergeCell ref="N94:R94"/>
    <mergeCell ref="N95:R95"/>
    <mergeCell ref="N89:R90"/>
    <mergeCell ref="K47:L47"/>
    <mergeCell ref="K48:L48"/>
    <mergeCell ref="K49:L49"/>
    <mergeCell ref="K50:L50"/>
    <mergeCell ref="K51:L51"/>
    <mergeCell ref="K42:N42"/>
    <mergeCell ref="K43:L43"/>
    <mergeCell ref="K44:L44"/>
    <mergeCell ref="K45:L45"/>
    <mergeCell ref="K46:L46"/>
    <mergeCell ref="K9:L9"/>
    <mergeCell ref="K10:L10"/>
    <mergeCell ref="M38:N38"/>
    <mergeCell ref="M39:N39"/>
    <mergeCell ref="D1:G1"/>
    <mergeCell ref="D2:E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K2:L2"/>
    <mergeCell ref="K3:L3"/>
    <mergeCell ref="K4:L4"/>
    <mergeCell ref="M30:N30"/>
    <mergeCell ref="M31:N31"/>
    <mergeCell ref="M32:N32"/>
    <mergeCell ref="M18:N18"/>
    <mergeCell ref="M19:N19"/>
    <mergeCell ref="M20:N20"/>
    <mergeCell ref="K16:N16"/>
    <mergeCell ref="K17:L17"/>
    <mergeCell ref="K18:L18"/>
    <mergeCell ref="K19:L19"/>
    <mergeCell ref="K20:L20"/>
    <mergeCell ref="M33:N33"/>
    <mergeCell ref="K29:N29"/>
    <mergeCell ref="K30:L30"/>
    <mergeCell ref="K31:L31"/>
    <mergeCell ref="K32:L32"/>
    <mergeCell ref="K33:L33"/>
    <mergeCell ref="M21:N21"/>
    <mergeCell ref="M22:N22"/>
    <mergeCell ref="M23:N23"/>
    <mergeCell ref="M24:N24"/>
    <mergeCell ref="M25:N25"/>
    <mergeCell ref="K24:L24"/>
    <mergeCell ref="K25:L25"/>
    <mergeCell ref="K26:L26"/>
    <mergeCell ref="K5:L5"/>
    <mergeCell ref="K1:N1"/>
    <mergeCell ref="F4:G4"/>
    <mergeCell ref="F3:G3"/>
    <mergeCell ref="F2:G2"/>
    <mergeCell ref="F5:G5"/>
    <mergeCell ref="F6:G6"/>
    <mergeCell ref="F7:G7"/>
    <mergeCell ref="F8:G8"/>
    <mergeCell ref="M6:N6"/>
    <mergeCell ref="M7:N7"/>
    <mergeCell ref="M8:N8"/>
    <mergeCell ref="M2:N2"/>
    <mergeCell ref="M3:N3"/>
    <mergeCell ref="M4:N4"/>
    <mergeCell ref="M5:N5"/>
    <mergeCell ref="K6:L6"/>
    <mergeCell ref="K7:L7"/>
    <mergeCell ref="K8:L8"/>
    <mergeCell ref="AG73:AG74"/>
    <mergeCell ref="AG57:AG58"/>
    <mergeCell ref="V56:AF56"/>
    <mergeCell ref="V72:AF72"/>
    <mergeCell ref="K27:T27"/>
    <mergeCell ref="K34:L34"/>
    <mergeCell ref="K35:L35"/>
    <mergeCell ref="K36:L36"/>
    <mergeCell ref="K37:L37"/>
    <mergeCell ref="K38:L38"/>
    <mergeCell ref="K39:L39"/>
    <mergeCell ref="K52:L52"/>
    <mergeCell ref="D89:D90"/>
    <mergeCell ref="M43:N43"/>
    <mergeCell ref="M44:N44"/>
    <mergeCell ref="E73:F73"/>
    <mergeCell ref="M57:N57"/>
    <mergeCell ref="K57:L57"/>
    <mergeCell ref="D55:Y55"/>
    <mergeCell ref="H57:I57"/>
    <mergeCell ref="F9:G9"/>
    <mergeCell ref="M73:N73"/>
    <mergeCell ref="O73:P73"/>
    <mergeCell ref="K14:T14"/>
    <mergeCell ref="K13:T13"/>
    <mergeCell ref="K12:T12"/>
    <mergeCell ref="F11:G11"/>
    <mergeCell ref="M11:N11"/>
    <mergeCell ref="M26:N26"/>
    <mergeCell ref="K11:L11"/>
    <mergeCell ref="K21:L21"/>
    <mergeCell ref="K22:L22"/>
    <mergeCell ref="K23:L23"/>
    <mergeCell ref="M9:N9"/>
    <mergeCell ref="M10:N10"/>
    <mergeCell ref="M17:N17"/>
    <mergeCell ref="A1:B1"/>
    <mergeCell ref="O57:P57"/>
    <mergeCell ref="D57:D58"/>
    <mergeCell ref="E57:F57"/>
    <mergeCell ref="M45:N45"/>
    <mergeCell ref="M46:N46"/>
    <mergeCell ref="M47:N47"/>
    <mergeCell ref="E89:H89"/>
    <mergeCell ref="M48:N48"/>
    <mergeCell ref="M49:N49"/>
    <mergeCell ref="M50:N50"/>
    <mergeCell ref="M51:N51"/>
    <mergeCell ref="M52:N52"/>
    <mergeCell ref="M34:N34"/>
    <mergeCell ref="M35:N35"/>
    <mergeCell ref="M36:N36"/>
    <mergeCell ref="M37:N37"/>
    <mergeCell ref="F10:G10"/>
    <mergeCell ref="D71:Z71"/>
    <mergeCell ref="D73:D74"/>
    <mergeCell ref="H73:I73"/>
    <mergeCell ref="K73:L73"/>
    <mergeCell ref="I89:L89"/>
    <mergeCell ref="D87:N87"/>
  </mergeCells>
  <conditionalFormatting sqref="G59:G68">
    <cfRule type="cellIs" dxfId="5" priority="8" operator="greaterThan">
      <formula>3</formula>
    </cfRule>
  </conditionalFormatting>
  <conditionalFormatting sqref="G75:G84">
    <cfRule type="cellIs" dxfId="4" priority="6" operator="greaterThan">
      <formula>3</formula>
    </cfRule>
  </conditionalFormatting>
  <conditionalFormatting sqref="J59:J68">
    <cfRule type="cellIs" dxfId="3" priority="7" operator="greaterThan">
      <formula>80</formula>
    </cfRule>
  </conditionalFormatting>
  <conditionalFormatting sqref="J75:J84">
    <cfRule type="cellIs" dxfId="2" priority="5" operator="greaterThan">
      <formula>80</formula>
    </cfRule>
  </conditionalFormatting>
  <conditionalFormatting sqref="P47">
    <cfRule type="cellIs" dxfId="1" priority="2" operator="lessThanOrEqual">
      <formula>$T$6</formula>
    </cfRule>
  </conditionalFormatting>
  <conditionalFormatting sqref="P48">
    <cfRule type="cellIs" dxfId="0" priority="1" operator="lessThanOrEqual">
      <formula>$T$7</formula>
    </cfRule>
  </conditionalFormatting>
  <hyperlinks>
    <hyperlink ref="K13" r:id="rId1" xr:uid="{68D57583-E46F-C444-9855-BA62640CF820}"/>
  </hyperlinks>
  <pageMargins left="0.7" right="0.7" top="0.75" bottom="0.75" header="0.3" footer="0.3"/>
  <pageSetup paperSize="9" orientation="portrait" horizontalDpi="0" verticalDpi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F68A7-516B-47E9-B89A-C0BF1B09B461}">
  <dimension ref="B2:J20"/>
  <sheetViews>
    <sheetView workbookViewId="0">
      <selection activeCell="H5" sqref="H5"/>
    </sheetView>
  </sheetViews>
  <sheetFormatPr baseColWidth="10" defaultColWidth="8.83203125" defaultRowHeight="15" x14ac:dyDescent="0.2"/>
  <cols>
    <col min="2" max="2" width="13.5" customWidth="1"/>
    <col min="3" max="3" width="15.5" customWidth="1"/>
    <col min="4" max="4" width="19.5" customWidth="1"/>
    <col min="5" max="5" width="20.5" customWidth="1"/>
    <col min="6" max="6" width="15.5" customWidth="1"/>
    <col min="7" max="8" width="16.5" customWidth="1"/>
    <col min="9" max="9" width="15.83203125" customWidth="1"/>
    <col min="10" max="10" width="16" customWidth="1"/>
  </cols>
  <sheetData>
    <row r="2" spans="2:10" ht="16" thickBot="1" x14ac:dyDescent="0.25">
      <c r="B2" s="14" t="s">
        <v>121</v>
      </c>
    </row>
    <row r="3" spans="2:10" ht="48.5" customHeight="1" x14ac:dyDescent="0.2">
      <c r="B3" s="17" t="s">
        <v>16</v>
      </c>
      <c r="C3" s="25" t="s">
        <v>18</v>
      </c>
      <c r="D3" s="25" t="s">
        <v>20</v>
      </c>
      <c r="E3" s="25" t="s">
        <v>120</v>
      </c>
      <c r="F3" s="25" t="s">
        <v>24</v>
      </c>
      <c r="G3" s="25" t="s">
        <v>26</v>
      </c>
      <c r="H3" s="25" t="s">
        <v>28</v>
      </c>
      <c r="I3" s="25" t="s">
        <v>30</v>
      </c>
      <c r="J3" s="26" t="s">
        <v>45</v>
      </c>
    </row>
    <row r="4" spans="2:10" ht="16" x14ac:dyDescent="0.2">
      <c r="B4" s="27"/>
      <c r="C4" s="28"/>
      <c r="D4" s="28"/>
      <c r="E4" s="28"/>
      <c r="F4" s="28"/>
      <c r="G4" s="28"/>
      <c r="H4" s="28"/>
      <c r="I4" s="28"/>
      <c r="J4" s="29"/>
    </row>
    <row r="5" spans="2:10" ht="16" x14ac:dyDescent="0.2">
      <c r="B5" s="27"/>
      <c r="C5" s="28"/>
      <c r="D5" s="28"/>
      <c r="E5" s="28"/>
      <c r="F5" s="28"/>
      <c r="G5" s="28"/>
      <c r="H5" s="28"/>
      <c r="I5" s="28"/>
      <c r="J5" s="29"/>
    </row>
    <row r="6" spans="2:10" ht="16" x14ac:dyDescent="0.2">
      <c r="B6" s="27"/>
      <c r="C6" s="28"/>
      <c r="D6" s="28"/>
      <c r="E6" s="28"/>
      <c r="F6" s="28"/>
      <c r="G6" s="28"/>
      <c r="H6" s="28"/>
      <c r="I6" s="28"/>
      <c r="J6" s="29"/>
    </row>
    <row r="7" spans="2:10" ht="16" x14ac:dyDescent="0.2">
      <c r="B7" s="27"/>
      <c r="C7" s="28"/>
      <c r="D7" s="28"/>
      <c r="E7" s="28"/>
      <c r="F7" s="28"/>
      <c r="G7" s="28"/>
      <c r="H7" s="28"/>
      <c r="I7" s="28"/>
      <c r="J7" s="29"/>
    </row>
    <row r="8" spans="2:10" ht="16" x14ac:dyDescent="0.2">
      <c r="B8" s="27"/>
      <c r="C8" s="28"/>
      <c r="D8" s="28"/>
      <c r="E8" s="28"/>
      <c r="F8" s="28"/>
      <c r="G8" s="28"/>
      <c r="H8" s="28"/>
      <c r="I8" s="28"/>
      <c r="J8" s="29"/>
    </row>
    <row r="9" spans="2:10" ht="16" x14ac:dyDescent="0.2">
      <c r="B9" s="27"/>
      <c r="C9" s="28"/>
      <c r="D9" s="28"/>
      <c r="E9" s="28"/>
      <c r="F9" s="28"/>
      <c r="G9" s="28"/>
      <c r="H9" s="28"/>
      <c r="I9" s="28"/>
      <c r="J9" s="29"/>
    </row>
    <row r="10" spans="2:10" ht="16" x14ac:dyDescent="0.2">
      <c r="B10" s="27"/>
      <c r="C10" s="28"/>
      <c r="D10" s="28"/>
      <c r="E10" s="28"/>
      <c r="F10" s="28"/>
      <c r="G10" s="28"/>
      <c r="H10" s="28"/>
      <c r="I10" s="28"/>
      <c r="J10" s="29"/>
    </row>
    <row r="11" spans="2:10" ht="16" x14ac:dyDescent="0.2">
      <c r="B11" s="27"/>
      <c r="C11" s="28"/>
      <c r="D11" s="28"/>
      <c r="E11" s="28"/>
      <c r="F11" s="28"/>
      <c r="G11" s="28"/>
      <c r="H11" s="28"/>
      <c r="I11" s="28"/>
      <c r="J11" s="29"/>
    </row>
    <row r="12" spans="2:10" ht="16" x14ac:dyDescent="0.2">
      <c r="B12" s="27"/>
      <c r="C12" s="28"/>
      <c r="D12" s="28"/>
      <c r="E12" s="28"/>
      <c r="F12" s="28"/>
      <c r="G12" s="28"/>
      <c r="H12" s="28"/>
      <c r="I12" s="28"/>
      <c r="J12" s="29"/>
    </row>
    <row r="13" spans="2:10" ht="16" x14ac:dyDescent="0.2">
      <c r="B13" s="27"/>
      <c r="C13" s="28"/>
      <c r="D13" s="28"/>
      <c r="E13" s="28"/>
      <c r="F13" s="28"/>
      <c r="G13" s="28"/>
      <c r="H13" s="28"/>
      <c r="I13" s="28"/>
      <c r="J13" s="29"/>
    </row>
    <row r="14" spans="2:10" ht="16" x14ac:dyDescent="0.2">
      <c r="B14" s="27"/>
      <c r="C14" s="28"/>
      <c r="D14" s="28"/>
      <c r="E14" s="28"/>
      <c r="F14" s="28"/>
      <c r="G14" s="28"/>
      <c r="H14" s="28"/>
      <c r="I14" s="28"/>
      <c r="J14" s="29"/>
    </row>
    <row r="15" spans="2:10" ht="16" x14ac:dyDescent="0.2">
      <c r="B15" s="27"/>
      <c r="C15" s="28"/>
      <c r="D15" s="28"/>
      <c r="E15" s="28"/>
      <c r="F15" s="28"/>
      <c r="G15" s="28"/>
      <c r="H15" s="28"/>
      <c r="I15" s="28"/>
      <c r="J15" s="29"/>
    </row>
    <row r="16" spans="2:10" ht="16" x14ac:dyDescent="0.2">
      <c r="B16" s="27"/>
      <c r="C16" s="28"/>
      <c r="D16" s="28"/>
      <c r="E16" s="28"/>
      <c r="F16" s="28"/>
      <c r="G16" s="28"/>
      <c r="H16" s="28"/>
      <c r="I16" s="28"/>
      <c r="J16" s="29"/>
    </row>
    <row r="17" spans="2:10" ht="16" x14ac:dyDescent="0.2">
      <c r="B17" s="27"/>
      <c r="C17" s="28"/>
      <c r="D17" s="28"/>
      <c r="E17" s="28"/>
      <c r="F17" s="28"/>
      <c r="G17" s="28"/>
      <c r="H17" s="28"/>
      <c r="I17" s="28"/>
      <c r="J17" s="29"/>
    </row>
    <row r="18" spans="2:10" ht="16" x14ac:dyDescent="0.2">
      <c r="B18" s="27"/>
      <c r="C18" s="28"/>
      <c r="D18" s="28"/>
      <c r="E18" s="28"/>
      <c r="F18" s="28"/>
      <c r="G18" s="28"/>
      <c r="H18" s="28"/>
      <c r="I18" s="28"/>
      <c r="J18" s="29"/>
    </row>
    <row r="19" spans="2:10" ht="16" x14ac:dyDescent="0.2">
      <c r="B19" s="27"/>
      <c r="C19" s="28"/>
      <c r="D19" s="28"/>
      <c r="E19" s="28"/>
      <c r="F19" s="28"/>
      <c r="G19" s="28"/>
      <c r="H19" s="28"/>
      <c r="I19" s="28"/>
      <c r="J19" s="29"/>
    </row>
    <row r="20" spans="2:10" ht="17" thickBot="1" x14ac:dyDescent="0.25">
      <c r="B20" s="30"/>
      <c r="C20" s="31"/>
      <c r="D20" s="31"/>
      <c r="E20" s="31"/>
      <c r="F20" s="31"/>
      <c r="G20" s="31"/>
      <c r="H20" s="31"/>
      <c r="I20" s="31"/>
      <c r="J20" s="32"/>
    </row>
  </sheetData>
  <sheetProtection sort="0" autoFilter="0" pivotTables="0"/>
  <dataValidations count="2">
    <dataValidation type="list" allowBlank="1" showInputMessage="1" showErrorMessage="1" sqref="F4:F20" xr:uid="{2AF1598C-B682-4063-B606-24B50A2A2AD3}">
      <formula1>"SI,NO"</formula1>
    </dataValidation>
    <dataValidation type="list" allowBlank="1" showInputMessage="1" showErrorMessage="1" sqref="H4:H20" xr:uid="{180D7539-39B4-477C-A798-25332F8472DC}">
      <formula1>"Nazionale,Locale"</formula1>
    </dataValidation>
  </dataValidation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e10e44d-c7b9-43e3-b020-1292482e504a}" enabled="0" method="" siteId="{2e10e44d-c7b9-43e3-b020-1292482e504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Istruzioni_Compilazione</vt:lpstr>
      <vt:lpstr>COSTI</vt:lpstr>
      <vt:lpstr>RichiesteDiCalcolo</vt:lpstr>
      <vt:lpstr>Richieste Licenze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Fabio Gargano</dc:creator>
  <cp:keywords/>
  <dc:description/>
  <cp:lastModifiedBy>Matteo Duranti</cp:lastModifiedBy>
  <cp:revision/>
  <dcterms:created xsi:type="dcterms:W3CDTF">2026-06-05T17:20:11Z</dcterms:created>
  <dcterms:modified xsi:type="dcterms:W3CDTF">2026-06-25T15:37:24Z</dcterms:modified>
  <cp:category/>
  <cp:contentStatus/>
</cp:coreProperties>
</file>